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5345" windowHeight="6765" activeTab="0"/>
  </bookViews>
  <sheets>
    <sheet name="国保税の試算" sheetId="1" r:id="rId1"/>
    <sheet name="参考" sheetId="2" r:id="rId2"/>
    <sheet name="Sheet1" sheetId="3" state="hidden" r:id="rId3"/>
  </sheets>
  <definedNames>
    <definedName name="_xlnm.Print_Area" localSheetId="0">'国保税の試算'!$A$1:$AE$111</definedName>
    <definedName name="_xlnm.Print_Area" localSheetId="1">'参考'!$A$1:$AB$64</definedName>
  </definedNames>
  <calcPr fullCalcOnLoad="1"/>
</workbook>
</file>

<file path=xl/sharedStrings.xml><?xml version="1.0" encoding="utf-8"?>
<sst xmlns="http://schemas.openxmlformats.org/spreadsheetml/2006/main" count="248" uniqueCount="191">
  <si>
    <t>加入者数</t>
  </si>
  <si>
    <t>所得金額</t>
  </si>
  <si>
    <t>資産税額</t>
  </si>
  <si>
    <t>円です。</t>
  </si>
  <si>
    <t>　円です。</t>
  </si>
  <si>
    <t>①　あなたの世帯の国民健康保険の加入者数を入力してください。</t>
  </si>
  <si>
    <t>カ月間</t>
  </si>
  <si>
    <t xml:space="preserve">  あなたの国民健康保険税額は</t>
  </si>
  <si>
    <t>計算の内容については下をご覧ください。</t>
  </si>
  <si>
    <t>医療分</t>
  </si>
  <si>
    <t>介護分</t>
  </si>
  <si>
    <t>国民健康保険税額</t>
  </si>
  <si>
    <t>※　この税額は概算です。実際の税額と異なる場合があります。</t>
  </si>
  <si>
    <t>詳しくは市民税課までお問い合わせください。</t>
  </si>
  <si>
    <t>年　税　額</t>
  </si>
  <si>
    <t>課　税　額</t>
  </si>
  <si>
    <t>≪参考≫　～国民健康保険税の軽減について～</t>
  </si>
  <si>
    <t>あなたの年金の所得額は</t>
  </si>
  <si>
    <t>○　加入期間について</t>
  </si>
  <si>
    <t>加入期間</t>
  </si>
  <si>
    <t>合計</t>
  </si>
  <si>
    <t>資格</t>
  </si>
  <si>
    <t>控除額</t>
  </si>
  <si>
    <t>所得割額</t>
  </si>
  <si>
    <t>資産割額</t>
  </si>
  <si>
    <t>均等割額</t>
  </si>
  <si>
    <t>平等割額</t>
  </si>
  <si>
    <t>加入月数</t>
  </si>
  <si>
    <t>ヶ月</t>
  </si>
  <si>
    <t>課税額</t>
  </si>
  <si>
    <t>年税額</t>
  </si>
  <si>
    <t>国保分</t>
  </si>
  <si>
    <t>月割り増減</t>
  </si>
  <si>
    <t>国保税額</t>
  </si>
  <si>
    <t>１人</t>
  </si>
  <si>
    <t>２人</t>
  </si>
  <si>
    <t>３人</t>
  </si>
  <si>
    <t>４人</t>
  </si>
  <si>
    <t>５人</t>
  </si>
  <si>
    <t>６人</t>
  </si>
  <si>
    <t>７人</t>
  </si>
  <si>
    <t>介護数</t>
  </si>
  <si>
    <t>有り</t>
  </si>
  <si>
    <t>個人課税計（参考）</t>
  </si>
  <si>
    <t>基礎控除</t>
  </si>
  <si>
    <t>×税率</t>
  </si>
  <si>
    <t>＝所得割額</t>
  </si>
  <si>
    <t>所得 －</t>
  </si>
  <si>
    <t>【介護分】所得割額</t>
  </si>
  <si>
    <t>【介護分】均等割額</t>
  </si>
  <si>
    <t>【介護分】平等割額</t>
  </si>
  <si>
    <t>１世帯当たり</t>
  </si>
  <si>
    <t>＝平等割額</t>
  </si>
  <si>
    <t>＜所得割額の内訳＞</t>
  </si>
  <si>
    <t>＜均等割額の内訳＞</t>
  </si>
  <si>
    <t>から</t>
  </si>
  <si>
    <t>までの</t>
  </si>
  <si>
    <t>(100円未満端数切捨て)</t>
  </si>
  <si>
    <t>↓　網掛けされている部分は計算の対象となりません。　↓</t>
  </si>
  <si>
    <t>&lt;例１&gt;</t>
  </si>
  <si>
    <t>固定資産税額</t>
  </si>
  <si>
    <t>（参考）加入期間について</t>
  </si>
  <si>
    <t>＝</t>
  </si>
  <si>
    <t>→</t>
  </si>
  <si>
    <t>あなたの給与の所得額は</t>
  </si>
  <si>
    <t>○　所得金額について</t>
  </si>
  <si>
    <t>－</t>
  </si>
  <si>
    <t>＝</t>
  </si>
  <si>
    <t>月割り減額分</t>
  </si>
  <si>
    <t>加入期間についての説明はこちら→</t>
  </si>
  <si>
    <t>お名前（変更可）</t>
  </si>
  <si>
    <t>-</t>
  </si>
  <si>
    <t>支援金</t>
  </si>
  <si>
    <t>支援金</t>
  </si>
  <si>
    <t>※　医療分と支援金と介護分を分けて納税することはできません。</t>
  </si>
  <si>
    <t>×</t>
  </si>
  <si>
    <t>×</t>
  </si>
  <si>
    <t>＝均等割額</t>
  </si>
  <si>
    <t>【医療分】均等割額</t>
  </si>
  <si>
    <t>【医療分】平等割額</t>
  </si>
  <si>
    <t>【支援金】均等割額</t>
  </si>
  <si>
    <t>【支援金】平等割額</t>
  </si>
  <si>
    <t>【医療分】所得割額</t>
  </si>
  <si>
    <t>【支援金】所得割額</t>
  </si>
  <si>
    <t>※  介護分は40歳～64歳の加入者が計算の対象になります。</t>
  </si>
  <si>
    <t>簡単にできる！</t>
  </si>
  <si>
    <t>40～64歳の方</t>
  </si>
  <si>
    <t>⑤  「国保税額を計算」ボタンを押してください。</t>
  </si>
  <si>
    <t>　　 から加入〕は、この自動計算には対応しておりません。</t>
  </si>
  <si>
    <t>※　注意　（「マクロを有効」にして起動してください）。</t>
  </si>
  <si>
    <t>※  加入者が8人以上の場合は、この自動計算には対応しておりません。</t>
  </si>
  <si>
    <t>→</t>
  </si>
  <si>
    <t>円</t>
  </si>
  <si>
    <t>れてください。</t>
  </si>
  <si>
    <r>
      <t>【計算の仕方】</t>
    </r>
    <r>
      <rPr>
        <sz val="12"/>
        <rFont val="BIZ UDPゴシック"/>
        <family val="3"/>
      </rPr>
      <t>　</t>
    </r>
    <r>
      <rPr>
        <sz val="11"/>
        <rFont val="BIZ UDPゴシック"/>
        <family val="3"/>
      </rPr>
      <t>（あなたの世帯で国民健康保険に加入している</t>
    </r>
    <r>
      <rPr>
        <b/>
        <sz val="11"/>
        <rFont val="BIZ UDPゴシック"/>
        <family val="3"/>
      </rPr>
      <t>全ての人</t>
    </r>
    <r>
      <rPr>
        <sz val="11"/>
        <rFont val="BIZ UDPゴシック"/>
        <family val="3"/>
      </rPr>
      <t>が計算の対象になります。）</t>
    </r>
  </si>
  <si>
    <r>
      <t>１．所得割額</t>
    </r>
    <r>
      <rPr>
        <sz val="11"/>
        <rFont val="BIZ UDPゴシック"/>
        <family val="3"/>
      </rPr>
      <t>　（国民健康保険に加入している全ての方の所得をもとに計算します。）</t>
    </r>
  </si>
  <si>
    <r>
      <t>（４３０，０００円</t>
    </r>
    <r>
      <rPr>
        <b/>
        <sz val="11"/>
        <color indexed="10"/>
        <rFont val="BIZ UDPゴシック"/>
        <family val="3"/>
      </rPr>
      <t>※</t>
    </r>
    <r>
      <rPr>
        <sz val="11"/>
        <rFont val="BIZ UDPゴシック"/>
        <family val="3"/>
      </rPr>
      <t>）</t>
    </r>
  </si>
  <si>
    <r>
      <t>２．均等割額　</t>
    </r>
    <r>
      <rPr>
        <sz val="11"/>
        <rFont val="BIZ UDPゴシック"/>
        <family val="3"/>
      </rPr>
      <t>（加入者全てに均等の額が課税されます。）</t>
    </r>
  </si>
  <si>
    <r>
      <t>３．平等割額</t>
    </r>
    <r>
      <rPr>
        <sz val="11"/>
        <rFont val="BIZ UDPゴシック"/>
        <family val="3"/>
      </rPr>
      <t>　（加入している世帯に対して課税されます。）</t>
    </r>
  </si>
  <si>
    <r>
      <t>４．課税額</t>
    </r>
    <r>
      <rPr>
        <sz val="11"/>
        <rFont val="BIZ UDPゴシック"/>
        <family val="3"/>
      </rPr>
      <t>　</t>
    </r>
    <r>
      <rPr>
        <sz val="11"/>
        <color indexed="17"/>
        <rFont val="BIZ UDPゴシック"/>
        <family val="3"/>
      </rPr>
      <t>〔所得割額＋均等割額＋平等割額〕</t>
    </r>
  </si>
  <si>
    <r>
      <t>①　給与</t>
    </r>
    <r>
      <rPr>
        <b/>
        <sz val="11"/>
        <color indexed="14"/>
        <rFont val="BIZ UDPゴシック"/>
        <family val="3"/>
      </rPr>
      <t>「収入」</t>
    </r>
    <r>
      <rPr>
        <b/>
        <sz val="11"/>
        <rFont val="BIZ UDPゴシック"/>
        <family val="3"/>
      </rPr>
      <t>について</t>
    </r>
  </si>
  <si>
    <r>
      <t>③　給与・公的年金以外の</t>
    </r>
    <r>
      <rPr>
        <b/>
        <sz val="11"/>
        <color indexed="12"/>
        <rFont val="BIZ UDPゴシック"/>
        <family val="3"/>
      </rPr>
      <t>「所得」</t>
    </r>
    <r>
      <rPr>
        <b/>
        <sz val="11"/>
        <rFont val="BIZ UDPゴシック"/>
        <family val="3"/>
      </rPr>
      <t>について</t>
    </r>
  </si>
  <si>
    <r>
      <t>国民健康保険税は、</t>
    </r>
    <r>
      <rPr>
        <b/>
        <sz val="11"/>
        <color indexed="10"/>
        <rFont val="BIZ UDPゴシック"/>
        <family val="3"/>
      </rPr>
      <t>加入した月から抜けた月の前月分まで</t>
    </r>
    <r>
      <rPr>
        <sz val="11"/>
        <rFont val="BIZ UDPゴシック"/>
        <family val="3"/>
      </rPr>
      <t>課税されます。</t>
    </r>
  </si>
  <si>
    <r>
      <t>国民健康保険の加入日・・・社会保険を離脱した日の</t>
    </r>
    <r>
      <rPr>
        <sz val="11"/>
        <color indexed="10"/>
        <rFont val="BIZ UDPゴシック"/>
        <family val="3"/>
      </rPr>
      <t>翌日</t>
    </r>
    <r>
      <rPr>
        <sz val="11"/>
        <rFont val="BIZ UDPゴシック"/>
        <family val="3"/>
      </rPr>
      <t>、小山市への転入日、など</t>
    </r>
  </si>
  <si>
    <r>
      <t>国民健康保険の離脱日・・・社会保険に加入した日の</t>
    </r>
    <r>
      <rPr>
        <sz val="11"/>
        <color indexed="10"/>
        <rFont val="BIZ UDPゴシック"/>
        <family val="3"/>
      </rPr>
      <t>翌日</t>
    </r>
    <r>
      <rPr>
        <sz val="11"/>
        <rFont val="BIZ UDPゴシック"/>
        <family val="3"/>
      </rPr>
      <t>、他の市区町村への転出日、など</t>
    </r>
  </si>
  <si>
    <t>&lt;例２&gt;</t>
  </si>
  <si>
    <r>
      <t>税金を計算する上で、</t>
    </r>
    <r>
      <rPr>
        <b/>
        <sz val="11"/>
        <color indexed="14"/>
        <rFont val="BIZ UDPゴシック"/>
        <family val="3"/>
      </rPr>
      <t>「収入」</t>
    </r>
    <r>
      <rPr>
        <sz val="11"/>
        <color indexed="10"/>
        <rFont val="BIZ UDPゴシック"/>
        <family val="3"/>
      </rPr>
      <t>と</t>
    </r>
    <r>
      <rPr>
        <b/>
        <sz val="11"/>
        <color indexed="12"/>
        <rFont val="BIZ UDPゴシック"/>
        <family val="3"/>
      </rPr>
      <t>「所得」</t>
    </r>
    <r>
      <rPr>
        <sz val="11"/>
        <color indexed="10"/>
        <rFont val="BIZ UDPゴシック"/>
        <family val="3"/>
      </rPr>
      <t>は意味が異なり、</t>
    </r>
    <r>
      <rPr>
        <sz val="11"/>
        <rFont val="BIZ UDPゴシック"/>
        <family val="3"/>
      </rPr>
      <t>国民健康保険税は「所得」によって計算します。</t>
    </r>
  </si>
  <si>
    <t>給与及び年金にかかる「所得」については、下記を参考にしてください。</t>
  </si>
  <si>
    <t>給与収入が850万円を超え、次のいずれかに当てはまる方は、右欄に✓を入</t>
  </si>
  <si>
    <t>給与収入額を右欄に入力してください。源泉徴収票に記載されている「支払</t>
  </si>
  <si>
    <t>金額」が収入になります。複数の支払者から給与の支払いを受けている場合</t>
  </si>
  <si>
    <t>ている「支払金額」が収入になります。複数の支払者から年金の給付を受けて</t>
  </si>
  <si>
    <t>・　給与の支払いを受けるご本人が特別障がい者である</t>
  </si>
  <si>
    <t>・　特別障がい者である同一生計配偶者又は扶養親族を有する</t>
  </si>
  <si>
    <t>ⅰ</t>
  </si>
  <si>
    <t>ⅱ</t>
  </si>
  <si>
    <r>
      <t>いる場合は、「支払金額」の合計額となります。</t>
    </r>
    <r>
      <rPr>
        <sz val="11"/>
        <color indexed="10"/>
        <rFont val="BIZ UDPゴシック"/>
        <family val="3"/>
      </rPr>
      <t>遺族年金や障害年金等の非課</t>
    </r>
  </si>
  <si>
    <t>税年金については、課税の対象となりません。収入は「0」としてください。</t>
  </si>
  <si>
    <t>給与・公的年金以外の「所得」金額の合計額を右欄に入力してください。</t>
  </si>
  <si>
    <t>営業・農業・不動産にかかる収入がある場合、売り上げ（収入）から経費等を</t>
  </si>
  <si>
    <t>差し引いた金額が所得になります。一時所得や配当所得など上記以外の所得</t>
  </si>
  <si>
    <t>は確定申告書に所得金額として記入した額になります。</t>
  </si>
  <si>
    <t>ⅲ</t>
  </si>
  <si>
    <t>各所得に損失（マイナス）がある場合は市民税課までお問い合わせください。</t>
  </si>
  <si>
    <t>※所得金額（繰越控除・分離譲渡所得の特別控除前）が２４００万円を超えると段階的に減額し、２５００万円を超えると０円（適用なし）になります。</t>
  </si>
  <si>
    <t>調整控除その１</t>
  </si>
  <si>
    <t>年金所得</t>
  </si>
  <si>
    <t>６５歳未満</t>
  </si>
  <si>
    <t>６５歳以上</t>
  </si>
  <si>
    <t>１０００万円以下</t>
  </si>
  <si>
    <t>２０００万円以下</t>
  </si>
  <si>
    <t>２０００万超</t>
  </si>
  <si>
    <t>調整控除その２</t>
  </si>
  <si>
    <t>給与所得</t>
  </si>
  <si>
    <t>年金外の所得合計</t>
  </si>
  <si>
    <t>年金計算</t>
  </si>
  <si>
    <t>調整控除その２_給与所得</t>
  </si>
  <si>
    <t>調整控除その２_年金所得</t>
  </si>
  <si>
    <t>Ａさん</t>
  </si>
  <si>
    <t>年金収入額を年齢に応じて右欄に入力してください。源泉徴収票に記載され</t>
  </si>
  <si>
    <t>上へ戻る</t>
  </si>
  <si>
    <t>試算画面へ戻る</t>
  </si>
  <si>
    <t>Ｂさん</t>
  </si>
  <si>
    <t>Ｃさん</t>
  </si>
  <si>
    <t>Ｄさん</t>
  </si>
  <si>
    <t>Ｅさん</t>
  </si>
  <si>
    <t>Ｆさん</t>
  </si>
  <si>
    <t>Ｇさん</t>
  </si>
  <si>
    <r>
      <t>給与及び年金所得の算出に必要な金額等を次の①～③の右欄に入力してください</t>
    </r>
    <r>
      <rPr>
        <sz val="11"/>
        <color indexed="10"/>
        <rFont val="BIZ UDPゴシック"/>
        <family val="3"/>
      </rPr>
      <t>（すべて入力しないと</t>
    </r>
  </si>
  <si>
    <r>
      <rPr>
        <sz val="11"/>
        <color indexed="10"/>
        <rFont val="BIZ UDPゴシック"/>
        <family val="3"/>
      </rPr>
      <t>正しく計算されません）</t>
    </r>
    <r>
      <rPr>
        <sz val="11"/>
        <rFont val="BIZ UDPゴシック"/>
        <family val="3"/>
      </rPr>
      <t>。入力後に『計算する』ボタンを押していただくと、給与及び年金所得が算出されます。</t>
    </r>
  </si>
  <si>
    <t>は、「支払金額」の合計額となります。</t>
  </si>
  <si>
    <t>○　給与及び公的年金所得について</t>
  </si>
  <si>
    <r>
      <t>②　公的年金</t>
    </r>
    <r>
      <rPr>
        <b/>
        <sz val="11"/>
        <color indexed="14"/>
        <rFont val="BIZ UDPゴシック"/>
        <family val="3"/>
      </rPr>
      <t>「収入」</t>
    </r>
    <r>
      <rPr>
        <b/>
        <sz val="11"/>
        <rFont val="BIZ UDPゴシック"/>
        <family val="3"/>
      </rPr>
      <t>について</t>
    </r>
  </si>
  <si>
    <t>調整控除前_給与所得1</t>
  </si>
  <si>
    <t>調整控除前_給与所得2</t>
  </si>
  <si>
    <r>
      <rPr>
        <b/>
        <u val="single"/>
        <sz val="11"/>
        <color indexed="10"/>
        <rFont val="BIZ UDPゴシック"/>
        <family val="3"/>
      </rPr>
      <t xml:space="preserve">所得の少ない世帯 </t>
    </r>
    <r>
      <rPr>
        <b/>
        <sz val="11"/>
        <color indexed="10"/>
        <rFont val="BIZ UDPゴシック"/>
        <family val="3"/>
      </rPr>
      <t xml:space="preserve">や </t>
    </r>
    <r>
      <rPr>
        <b/>
        <u val="single"/>
        <sz val="11"/>
        <color indexed="10"/>
        <rFont val="BIZ UDPゴシック"/>
        <family val="3"/>
      </rPr>
      <t>未就学児（小学校入学前の児童）がいる世帯</t>
    </r>
    <r>
      <rPr>
        <b/>
        <sz val="11"/>
        <color indexed="10"/>
        <rFont val="BIZ UDPゴシック"/>
        <family val="3"/>
      </rPr>
      <t>の場合、上記の税額から軽減される場合があります。</t>
    </r>
  </si>
  <si>
    <t>令和6(2024)年度の国民健康保険税（概算）が計算できます。</t>
  </si>
  <si>
    <t>②　40歳～64歳の方は□をチェック(クリック)してください。〔令和6（2024)年4月1日現在〕</t>
  </si>
  <si>
    <t>③  令和5(2023)年中の所得金額を入力してください。(マイナスの場合は0で入力)</t>
  </si>
  <si>
    <t>④  令和6(2024)年度の途中で国民健康保険に加入、または抜けた方は加入期間を入力してください。</t>
  </si>
  <si>
    <r>
      <rPr>
        <b/>
        <sz val="10.5"/>
        <color indexed="10"/>
        <rFont val="BIZ UDPゴシック"/>
        <family val="3"/>
      </rPr>
      <t>※ 加入期間 〔令和</t>
    </r>
    <r>
      <rPr>
        <b/>
        <sz val="10.5"/>
        <color indexed="10"/>
        <rFont val="BIZ UDPゴシック"/>
        <family val="3"/>
      </rPr>
      <t>6(2024)年度の途中で国民健康保険に加入、又は抜けた方のみ入力〕</t>
    </r>
  </si>
  <si>
    <t>令和6(2024)年度　国民健康保険税額（概算）</t>
  </si>
  <si>
    <t>医療分　６．１％</t>
  </si>
  <si>
    <t>支援金　２．８％</t>
  </si>
  <si>
    <t>介護分  ２．４％</t>
  </si>
  <si>
    <t>医療分　２３，８００円　　　　　支援金　　１０，０００円　　　　　　　　　　　　介護分　　９，５００円</t>
  </si>
  <si>
    <t>医療分　１９，５００円　　　　　支援金　　７，５００円　　　　　　　　　　　　介護分　　７，５００円</t>
  </si>
  <si>
    <t>※　年税額の上限は、医療分が６５０，０００円、支援金が２２０，０００円、介護分が１７０，０００円となります。</t>
  </si>
  <si>
    <t>※　国民健康保険の加入時期が個人で異なる場合〔例．Ａさん令和6(2024)年6月から、Bさん令和6(2024)年9月</t>
  </si>
  <si>
    <t>※　年度の途中で介護分が該当になる場合〔例．令和6(2024)年5月以降に40歳になった〕、または非該当</t>
  </si>
  <si>
    <t>　　 になる場合〔例．令和6(2024)年8月に65歳になった〕は、この自動計算には対応しておりません。</t>
  </si>
  <si>
    <r>
      <t>※　この試算は</t>
    </r>
    <r>
      <rPr>
        <b/>
        <sz val="11"/>
        <color indexed="10"/>
        <rFont val="BIZ UDPゴシック"/>
        <family val="3"/>
      </rPr>
      <t>令和6(2024)年度分専用</t>
    </r>
    <r>
      <rPr>
        <sz val="11"/>
        <rFont val="BIZ UDPゴシック"/>
        <family val="3"/>
      </rPr>
      <t>です。</t>
    </r>
  </si>
  <si>
    <t>令和6(2024)年4月</t>
  </si>
  <si>
    <t>令和6(2024)年5月</t>
  </si>
  <si>
    <t>令和6(2024)年6月</t>
  </si>
  <si>
    <t>令和6(2024)年7月</t>
  </si>
  <si>
    <t>令和6(2024)年8月</t>
  </si>
  <si>
    <t>令和6(2024)年9月</t>
  </si>
  <si>
    <t>令和6(2024)年10月</t>
  </si>
  <si>
    <t>令和6(2024)年11月</t>
  </si>
  <si>
    <t>令和6(2024)年12月</t>
  </si>
  <si>
    <t>令和7(2025)年1月</t>
  </si>
  <si>
    <t>令和7(2025)年2月</t>
  </si>
  <si>
    <t>令和7(2025)年3月</t>
  </si>
  <si>
    <t>・　令和5年1月1日時点で23歳未満である扶養親族を有する</t>
  </si>
  <si>
    <r>
      <t>◆　昭和33(1958)年1月2日</t>
    </r>
    <r>
      <rPr>
        <b/>
        <sz val="11"/>
        <color indexed="10"/>
        <rFont val="BIZ UDPゴシック"/>
        <family val="3"/>
      </rPr>
      <t>以後</t>
    </r>
    <r>
      <rPr>
        <sz val="11"/>
        <rFont val="BIZ UDPゴシック"/>
        <family val="3"/>
      </rPr>
      <t>に生まれた方(65歳</t>
    </r>
    <r>
      <rPr>
        <b/>
        <sz val="11"/>
        <color indexed="10"/>
        <rFont val="BIZ UDPゴシック"/>
        <family val="3"/>
      </rPr>
      <t>未満</t>
    </r>
    <r>
      <rPr>
        <sz val="11"/>
        <rFont val="BIZ UDPゴシック"/>
        <family val="3"/>
      </rPr>
      <t>）はこちら</t>
    </r>
  </si>
  <si>
    <r>
      <t>◆　昭和33(1958)年1月1日</t>
    </r>
    <r>
      <rPr>
        <b/>
        <sz val="11"/>
        <color indexed="10"/>
        <rFont val="BIZ UDPゴシック"/>
        <family val="3"/>
      </rPr>
      <t>以前</t>
    </r>
    <r>
      <rPr>
        <sz val="11"/>
        <rFont val="BIZ UDPゴシック"/>
        <family val="3"/>
      </rPr>
      <t>に生まれた方(65歳</t>
    </r>
    <r>
      <rPr>
        <b/>
        <sz val="11"/>
        <color indexed="10"/>
        <rFont val="BIZ UDPゴシック"/>
        <family val="3"/>
      </rPr>
      <t>以上</t>
    </r>
    <r>
      <rPr>
        <sz val="11"/>
        <rFont val="BIZ UDPゴシック"/>
        <family val="3"/>
      </rPr>
      <t>）はこちら</t>
    </r>
  </si>
  <si>
    <r>
      <t>「令和5(2023)年5月29日」付けで社会保険を離脱し、国民健康保険に</t>
    </r>
    <r>
      <rPr>
        <b/>
        <sz val="11"/>
        <rFont val="BIZ UDPゴシック"/>
        <family val="3"/>
      </rPr>
      <t>加入する場合</t>
    </r>
  </si>
  <si>
    <t xml:space="preserve">  令和5(2023)年5月から令和6(2024)年3月の「11カ月間」</t>
  </si>
  <si>
    <r>
      <t>「令和5(2023)年12月20日」付けで社会保険に加入し、国民健康保険を</t>
    </r>
    <r>
      <rPr>
        <b/>
        <sz val="11"/>
        <rFont val="BIZ UDPゴシック"/>
        <family val="3"/>
      </rPr>
      <t>抜ける場合</t>
    </r>
  </si>
  <si>
    <t xml:space="preserve"> 令和5(2023)年4月から令和5(2023)年11月の「8カ月間」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</si>
</sst>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BIZ UDPゴシック"/>
      <family val="3"/>
    </font>
    <font>
      <sz val="22"/>
      <color indexed="12"/>
      <name val="BIZ UDPゴシック"/>
      <family val="3"/>
    </font>
    <font>
      <sz val="36"/>
      <name val="BIZ UDPゴシック"/>
      <family val="3"/>
    </font>
    <font>
      <b/>
      <sz val="11"/>
      <color indexed="10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b/>
      <sz val="11"/>
      <name val="BIZ UDPゴシック"/>
      <family val="3"/>
    </font>
    <font>
      <u val="single"/>
      <sz val="11"/>
      <color indexed="12"/>
      <name val="BIZ UDPゴシック"/>
      <family val="3"/>
    </font>
    <font>
      <b/>
      <sz val="10.5"/>
      <color indexed="10"/>
      <name val="BIZ UDPゴシック"/>
      <family val="3"/>
    </font>
    <font>
      <sz val="18"/>
      <name val="BIZ UDPゴシック"/>
      <family val="3"/>
    </font>
    <font>
      <sz val="20"/>
      <name val="BIZ UDPゴシック"/>
      <family val="3"/>
    </font>
    <font>
      <b/>
      <sz val="12"/>
      <color indexed="10"/>
      <name val="BIZ UDPゴシック"/>
      <family val="3"/>
    </font>
    <font>
      <b/>
      <sz val="14"/>
      <name val="BIZ UDPゴシック"/>
      <family val="3"/>
    </font>
    <font>
      <sz val="11"/>
      <color indexed="17"/>
      <name val="BIZ UDPゴシック"/>
      <family val="3"/>
    </font>
    <font>
      <sz val="9"/>
      <name val="BIZ UDPゴシック"/>
      <family val="3"/>
    </font>
    <font>
      <b/>
      <sz val="11"/>
      <color indexed="14"/>
      <name val="BIZ UDPゴシック"/>
      <family val="3"/>
    </font>
    <font>
      <sz val="11"/>
      <color indexed="10"/>
      <name val="BIZ UDPゴシック"/>
      <family val="3"/>
    </font>
    <font>
      <b/>
      <sz val="11"/>
      <color indexed="12"/>
      <name val="BIZ UDPゴシック"/>
      <family val="3"/>
    </font>
    <font>
      <sz val="28"/>
      <name val="BIZ UDPゴシック"/>
      <family val="3"/>
    </font>
    <font>
      <sz val="11"/>
      <color indexed="8"/>
      <name val="BIZ UDPゴシック"/>
      <family val="3"/>
    </font>
    <font>
      <b/>
      <sz val="18"/>
      <color indexed="57"/>
      <name val="BIZ UDPゴシック"/>
      <family val="3"/>
    </font>
    <font>
      <b/>
      <sz val="14"/>
      <color indexed="57"/>
      <name val="BIZ UDPゴシック"/>
      <family val="3"/>
    </font>
    <font>
      <sz val="10"/>
      <name val="BIZ UDPゴシック"/>
      <family val="3"/>
    </font>
    <font>
      <b/>
      <u val="single"/>
      <sz val="11"/>
      <color indexed="10"/>
      <name val="BIZ UDP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BIZ UDPゴシック"/>
      <family val="3"/>
    </font>
    <font>
      <b/>
      <sz val="14"/>
      <color indexed="10"/>
      <name val="BIZ UDPゴシック"/>
      <family val="3"/>
    </font>
    <font>
      <b/>
      <u val="single"/>
      <sz val="12"/>
      <color indexed="10"/>
      <name val="BIZ UDPゴシック"/>
      <family val="3"/>
    </font>
    <font>
      <sz val="9"/>
      <name val="Meiryo UI"/>
      <family val="3"/>
    </font>
    <font>
      <sz val="9"/>
      <color indexed="8"/>
      <name val="BIZ UDPゴシック"/>
      <family val="3"/>
    </font>
    <font>
      <sz val="20"/>
      <color indexed="9"/>
      <name val="BIZ UDPゴシック"/>
      <family val="3"/>
    </font>
    <font>
      <sz val="28"/>
      <color indexed="9"/>
      <name val="BIZ UDPゴシック"/>
      <family val="3"/>
    </font>
    <font>
      <sz val="11"/>
      <color indexed="9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BIZ UDPゴシック"/>
      <family val="3"/>
    </font>
    <font>
      <b/>
      <sz val="14"/>
      <color rgb="FFFF0000"/>
      <name val="BIZ UDPゴシック"/>
      <family val="3"/>
    </font>
    <font>
      <b/>
      <sz val="11"/>
      <color rgb="FFFF0000"/>
      <name val="BIZ UDPゴシック"/>
      <family val="3"/>
    </font>
    <font>
      <sz val="11"/>
      <color rgb="FFFF0000"/>
      <name val="BIZ UDPゴシック"/>
      <family val="3"/>
    </font>
    <font>
      <b/>
      <u val="single"/>
      <sz val="12"/>
      <color rgb="FFFF0000"/>
      <name val="BIZ UDP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lightGrid">
        <fgColor indexed="6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1"/>
      </left>
      <right/>
      <top style="thick">
        <color indexed="51"/>
      </top>
      <bottom/>
    </border>
    <border>
      <left/>
      <right/>
      <top style="thick">
        <color indexed="51"/>
      </top>
      <bottom/>
    </border>
    <border>
      <left/>
      <right style="thick">
        <color indexed="51"/>
      </right>
      <top style="thick">
        <color indexed="51"/>
      </top>
      <bottom/>
    </border>
    <border>
      <left style="thick">
        <color indexed="51"/>
      </left>
      <right/>
      <top/>
      <bottom/>
    </border>
    <border>
      <left/>
      <right style="thick">
        <color indexed="51"/>
      </right>
      <top/>
      <bottom/>
    </border>
    <border>
      <left style="thick">
        <color indexed="51"/>
      </left>
      <right/>
      <top/>
      <bottom style="thick">
        <color indexed="51"/>
      </bottom>
    </border>
    <border>
      <left/>
      <right/>
      <top/>
      <bottom style="thick">
        <color indexed="51"/>
      </bottom>
    </border>
    <border>
      <left/>
      <right style="thick">
        <color indexed="51"/>
      </right>
      <top/>
      <bottom style="thick">
        <color indexed="5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>
        <color indexed="10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44"/>
      </left>
      <right/>
      <top style="medium">
        <color indexed="44"/>
      </top>
      <bottom style="medium">
        <color indexed="44"/>
      </bottom>
    </border>
    <border>
      <left/>
      <right/>
      <top style="medium">
        <color indexed="44"/>
      </top>
      <bottom style="medium">
        <color indexed="44"/>
      </bottom>
    </border>
    <border>
      <left/>
      <right style="medium">
        <color indexed="44"/>
      </right>
      <top style="medium">
        <color indexed="44"/>
      </top>
      <bottom style="medium">
        <color indexed="44"/>
      </bottom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>
        <color indexed="44"/>
      </bottom>
    </border>
    <border>
      <left/>
      <right/>
      <top/>
      <bottom style="medium">
        <color indexed="13"/>
      </bottom>
    </border>
    <border>
      <left style="medium">
        <color indexed="13"/>
      </left>
      <right/>
      <top style="medium">
        <color indexed="13"/>
      </top>
      <bottom style="medium">
        <color indexed="13"/>
      </bottom>
    </border>
    <border>
      <left/>
      <right/>
      <top style="medium">
        <color indexed="13"/>
      </top>
      <bottom style="medium">
        <color indexed="13"/>
      </bottom>
    </border>
    <border>
      <left/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>
        <color indexed="52"/>
      </bottom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double"/>
      <right/>
      <top style="dotted"/>
      <bottom style="medium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ck">
        <color indexed="17"/>
      </left>
      <right/>
      <top/>
      <bottom/>
    </border>
    <border>
      <left/>
      <right style="thick">
        <color indexed="17"/>
      </right>
      <top/>
      <bottom/>
    </border>
    <border>
      <left style="thick">
        <color indexed="17"/>
      </left>
      <right/>
      <top/>
      <bottom style="thick">
        <color indexed="17"/>
      </bottom>
    </border>
    <border>
      <left/>
      <right/>
      <top/>
      <bottom style="thick">
        <color indexed="17"/>
      </bottom>
    </border>
    <border>
      <left/>
      <right style="thick">
        <color indexed="17"/>
      </right>
      <top/>
      <bottom style="thick">
        <color indexed="17"/>
      </bottom>
    </border>
    <border>
      <left style="thick">
        <color indexed="17"/>
      </left>
      <right/>
      <top style="thick">
        <color indexed="17"/>
      </top>
      <bottom/>
    </border>
    <border>
      <left/>
      <right/>
      <top style="thick">
        <color indexed="17"/>
      </top>
      <bottom/>
    </border>
    <border>
      <left/>
      <right style="thick">
        <color indexed="17"/>
      </right>
      <top style="thick">
        <color indexed="17"/>
      </top>
      <bottom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medium"/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/>
      <top style="thin"/>
      <bottom/>
    </border>
    <border>
      <left/>
      <right style="double"/>
      <top style="dotted"/>
      <bottom style="dotted"/>
    </border>
    <border>
      <left/>
      <right style="double"/>
      <top style="thin"/>
      <bottom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 style="double"/>
      <top style="dotted"/>
      <bottom style="medium"/>
    </border>
    <border diagonalDown="1">
      <left style="medium"/>
      <right/>
      <top style="medium"/>
      <bottom style="thin"/>
      <diagonal style="thin"/>
    </border>
    <border diagonalDown="1">
      <left/>
      <right style="double"/>
      <top style="medium"/>
      <bottom style="thin"/>
      <diagonal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>
      <left style="double"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 applyProtection="1">
      <alignment vertical="center"/>
      <protection hidden="1"/>
    </xf>
    <xf numFmtId="0" fontId="4" fillId="35" borderId="12" xfId="0" applyFont="1" applyFill="1" applyBorder="1" applyAlignment="1" applyProtection="1">
      <alignment vertical="center"/>
      <protection hidden="1"/>
    </xf>
    <xf numFmtId="0" fontId="4" fillId="35" borderId="13" xfId="0" applyFont="1" applyFill="1" applyBorder="1" applyAlignment="1" applyProtection="1">
      <alignment vertical="center"/>
      <protection hidden="1"/>
    </xf>
    <xf numFmtId="0" fontId="8" fillId="35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14" xfId="0" applyFont="1" applyFill="1" applyBorder="1" applyAlignment="1" applyProtection="1">
      <alignment vertical="center"/>
      <protection hidden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11" fillId="35" borderId="0" xfId="43" applyFont="1" applyFill="1" applyBorder="1" applyAlignment="1" applyProtection="1">
      <alignment vertical="center"/>
      <protection hidden="1" locked="0"/>
    </xf>
    <xf numFmtId="0" fontId="11" fillId="35" borderId="14" xfId="43" applyFont="1" applyFill="1" applyBorder="1" applyAlignment="1" applyProtection="1">
      <alignment vertical="center"/>
      <protection hidden="1" locked="0"/>
    </xf>
    <xf numFmtId="0" fontId="4" fillId="35" borderId="15" xfId="0" applyFont="1" applyFill="1" applyBorder="1" applyAlignment="1" applyProtection="1">
      <alignment vertical="center"/>
      <protection hidden="1"/>
    </xf>
    <xf numFmtId="0" fontId="4" fillId="35" borderId="16" xfId="0" applyFont="1" applyFill="1" applyBorder="1" applyAlignment="1" applyProtection="1">
      <alignment vertical="center"/>
      <protection hidden="1"/>
    </xf>
    <xf numFmtId="0" fontId="4" fillId="35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4" fillId="35" borderId="18" xfId="0" applyFont="1" applyFill="1" applyBorder="1" applyAlignment="1" applyProtection="1">
      <alignment vertical="center"/>
      <protection hidden="1"/>
    </xf>
    <xf numFmtId="0" fontId="4" fillId="35" borderId="19" xfId="0" applyFont="1" applyFill="1" applyBorder="1" applyAlignment="1" applyProtection="1">
      <alignment vertical="center"/>
      <protection hidden="1"/>
    </xf>
    <xf numFmtId="0" fontId="4" fillId="35" borderId="20" xfId="0" applyFont="1" applyFill="1" applyBorder="1" applyAlignment="1" applyProtection="1">
      <alignment vertical="center"/>
      <protection hidden="1"/>
    </xf>
    <xf numFmtId="0" fontId="4" fillId="35" borderId="21" xfId="0" applyFont="1" applyFill="1" applyBorder="1" applyAlignment="1" applyProtection="1">
      <alignment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4" fillId="35" borderId="23" xfId="0" applyFont="1" applyFill="1" applyBorder="1" applyAlignment="1" applyProtection="1">
      <alignment vertical="center"/>
      <protection hidden="1"/>
    </xf>
    <xf numFmtId="0" fontId="4" fillId="33" borderId="24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right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4" fillId="35" borderId="25" xfId="0" applyFont="1" applyFill="1" applyBorder="1" applyAlignment="1" applyProtection="1">
      <alignment vertical="center"/>
      <protection hidden="1"/>
    </xf>
    <xf numFmtId="0" fontId="4" fillId="35" borderId="18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26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7" fillId="35" borderId="20" xfId="0" applyFont="1" applyFill="1" applyBorder="1" applyAlignment="1" applyProtection="1">
      <alignment vertical="center"/>
      <protection hidden="1"/>
    </xf>
    <xf numFmtId="0" fontId="15" fillId="35" borderId="21" xfId="0" applyFont="1" applyFill="1" applyBorder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 shrinkToFit="1"/>
      <protection hidden="1"/>
    </xf>
    <xf numFmtId="0" fontId="71" fillId="35" borderId="0" xfId="0" applyFont="1" applyFill="1" applyBorder="1" applyAlignment="1" applyProtection="1">
      <alignment vertical="top"/>
      <protection hidden="1"/>
    </xf>
    <xf numFmtId="0" fontId="10" fillId="28" borderId="0" xfId="0" applyFont="1" applyFill="1" applyBorder="1" applyAlignment="1" applyProtection="1">
      <alignment vertical="center"/>
      <protection hidden="1"/>
    </xf>
    <xf numFmtId="0" fontId="4" fillId="28" borderId="0" xfId="0" applyFont="1" applyFill="1" applyBorder="1" applyAlignment="1" applyProtection="1">
      <alignment vertical="center"/>
      <protection hidden="1"/>
    </xf>
    <xf numFmtId="0" fontId="4" fillId="28" borderId="0" xfId="0" applyFont="1" applyFill="1" applyBorder="1" applyAlignment="1" applyProtection="1">
      <alignment vertical="center" shrinkToFit="1"/>
      <protection hidden="1"/>
    </xf>
    <xf numFmtId="176" fontId="4" fillId="28" borderId="0" xfId="0" applyNumberFormat="1" applyFont="1" applyFill="1" applyBorder="1" applyAlignment="1" applyProtection="1">
      <alignment vertical="center" shrinkToFi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shrinkToFit="1"/>
      <protection hidden="1"/>
    </xf>
    <xf numFmtId="0" fontId="4" fillId="34" borderId="27" xfId="0" applyFont="1" applyFill="1" applyBorder="1" applyAlignment="1" applyProtection="1">
      <alignment vertical="center" shrinkToFit="1"/>
      <protection hidden="1"/>
    </xf>
    <xf numFmtId="0" fontId="4" fillId="34" borderId="27" xfId="0" applyFont="1" applyFill="1" applyBorder="1" applyAlignment="1" applyProtection="1">
      <alignment vertical="center"/>
      <protection hidden="1"/>
    </xf>
    <xf numFmtId="0" fontId="4" fillId="34" borderId="27" xfId="0" applyFont="1" applyFill="1" applyBorder="1" applyAlignment="1" applyProtection="1">
      <alignment vertical="center"/>
      <protection hidden="1" locked="0"/>
    </xf>
    <xf numFmtId="0" fontId="4" fillId="34" borderId="27" xfId="0" applyFont="1" applyFill="1" applyBorder="1" applyAlignment="1" applyProtection="1">
      <alignment vertical="center"/>
      <protection hidden="1" locked="0"/>
    </xf>
    <xf numFmtId="49" fontId="18" fillId="36" borderId="27" xfId="0" applyNumberFormat="1" applyFont="1" applyFill="1" applyBorder="1" applyAlignment="1" applyProtection="1">
      <alignment vertical="center"/>
      <protection hidden="1"/>
    </xf>
    <xf numFmtId="0" fontId="18" fillId="36" borderId="27" xfId="0" applyFont="1" applyFill="1" applyBorder="1" applyAlignment="1" applyProtection="1">
      <alignment vertical="center"/>
      <protection hidden="1"/>
    </xf>
    <xf numFmtId="0" fontId="4" fillId="36" borderId="27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11" fillId="35" borderId="0" xfId="43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72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73" fillId="35" borderId="0" xfId="0" applyFont="1" applyFill="1" applyBorder="1" applyAlignment="1" applyProtection="1">
      <alignment vertical="center"/>
      <protection/>
    </xf>
    <xf numFmtId="0" fontId="74" fillId="35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74" fillId="35" borderId="0" xfId="0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horizontal="right"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73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 quotePrefix="1">
      <alignment vertical="center"/>
      <protection/>
    </xf>
    <xf numFmtId="38" fontId="4" fillId="34" borderId="28" xfId="49" applyFont="1" applyFill="1" applyBorder="1" applyAlignment="1" applyProtection="1">
      <alignment vertical="center"/>
      <protection locked="0"/>
    </xf>
    <xf numFmtId="0" fontId="4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hidden="1" locked="0"/>
    </xf>
    <xf numFmtId="0" fontId="73" fillId="33" borderId="0" xfId="0" applyFont="1" applyFill="1" applyAlignment="1" applyProtection="1">
      <alignment vertical="center"/>
      <protection hidden="1"/>
    </xf>
    <xf numFmtId="0" fontId="75" fillId="33" borderId="0" xfId="0" applyFont="1" applyFill="1" applyAlignment="1" applyProtection="1">
      <alignment vertical="center"/>
      <protection hidden="1"/>
    </xf>
    <xf numFmtId="0" fontId="12" fillId="35" borderId="25" xfId="0" applyFont="1" applyFill="1" applyBorder="1" applyAlignment="1" applyProtection="1">
      <alignment vertical="center"/>
      <protection hidden="1"/>
    </xf>
    <xf numFmtId="0" fontId="4" fillId="28" borderId="0" xfId="0" applyFont="1" applyFill="1" applyBorder="1" applyAlignment="1" applyProtection="1">
      <alignment horizontal="center" vertical="center" shrinkToFit="1"/>
      <protection hidden="1"/>
    </xf>
    <xf numFmtId="176" fontId="4" fillId="28" borderId="0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28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28" borderId="0" xfId="0" applyFont="1" applyFill="1" applyBorder="1" applyAlignment="1" applyProtection="1">
      <alignment horizontal="center" vertical="center"/>
      <protection hidden="1"/>
    </xf>
    <xf numFmtId="176" fontId="4" fillId="34" borderId="29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30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31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32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33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34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4" fillId="34" borderId="36" xfId="0" applyFont="1" applyFill="1" applyBorder="1" applyAlignment="1" applyProtection="1">
      <alignment horizontal="center" vertical="center"/>
      <protection hidden="1"/>
    </xf>
    <xf numFmtId="0" fontId="4" fillId="34" borderId="37" xfId="0" applyFont="1" applyFill="1" applyBorder="1" applyAlignment="1" applyProtection="1">
      <alignment horizontal="center" vertical="center"/>
      <protection hidden="1"/>
    </xf>
    <xf numFmtId="0" fontId="4" fillId="35" borderId="38" xfId="0" applyFont="1" applyFill="1" applyBorder="1" applyAlignment="1" applyProtection="1">
      <alignment horizontal="center" vertical="center" shrinkToFit="1"/>
      <protection hidden="1"/>
    </xf>
    <xf numFmtId="49" fontId="4" fillId="38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5" borderId="39" xfId="0" applyFont="1" applyFill="1" applyBorder="1" applyAlignment="1" applyProtection="1">
      <alignment horizontal="center" vertical="center" shrinkToFit="1"/>
      <protection hidden="1"/>
    </xf>
    <xf numFmtId="0" fontId="4" fillId="36" borderId="40" xfId="0" applyFont="1" applyFill="1" applyBorder="1" applyAlignment="1" applyProtection="1">
      <alignment horizontal="center" vertical="center" shrinkToFit="1"/>
      <protection hidden="1"/>
    </xf>
    <xf numFmtId="0" fontId="4" fillId="36" borderId="41" xfId="0" applyFont="1" applyFill="1" applyBorder="1" applyAlignment="1" applyProtection="1">
      <alignment horizontal="center" vertical="center" shrinkToFit="1"/>
      <protection hidden="1"/>
    </xf>
    <xf numFmtId="0" fontId="4" fillId="36" borderId="42" xfId="0" applyFont="1" applyFill="1" applyBorder="1" applyAlignment="1" applyProtection="1">
      <alignment horizontal="center" vertical="center" shrinkToFit="1"/>
      <protection hidden="1"/>
    </xf>
    <xf numFmtId="0" fontId="4" fillId="34" borderId="27" xfId="0" applyFont="1" applyFill="1" applyBorder="1" applyAlignment="1" applyProtection="1">
      <alignment horizontal="right" vertical="center" shrinkToFit="1"/>
      <protection hidden="1"/>
    </xf>
    <xf numFmtId="0" fontId="4" fillId="34" borderId="27" xfId="0" applyFont="1" applyFill="1" applyBorder="1" applyAlignment="1" applyProtection="1">
      <alignment horizontal="center" vertical="center" shrinkToFit="1"/>
      <protection hidden="1"/>
    </xf>
    <xf numFmtId="176" fontId="4" fillId="0" borderId="43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0" borderId="44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0" borderId="45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4" borderId="46" xfId="0" applyFont="1" applyFill="1" applyBorder="1" applyAlignment="1" applyProtection="1">
      <alignment horizontal="center" vertical="center" shrinkToFit="1"/>
      <protection hidden="1"/>
    </xf>
    <xf numFmtId="0" fontId="4" fillId="34" borderId="22" xfId="0" applyFont="1" applyFill="1" applyBorder="1" applyAlignment="1" applyProtection="1">
      <alignment horizontal="center" vertical="center" shrinkToFit="1"/>
      <protection hidden="1"/>
    </xf>
    <xf numFmtId="0" fontId="4" fillId="34" borderId="47" xfId="0" applyFont="1" applyFill="1" applyBorder="1" applyAlignment="1" applyProtection="1">
      <alignment horizontal="center" vertical="center" shrinkToFit="1"/>
      <protection hidden="1"/>
    </xf>
    <xf numFmtId="0" fontId="4" fillId="35" borderId="48" xfId="0" applyFont="1" applyFill="1" applyBorder="1" applyAlignment="1" applyProtection="1">
      <alignment horizontal="center" vertical="center" shrinkToFit="1"/>
      <protection hidden="1"/>
    </xf>
    <xf numFmtId="0" fontId="4" fillId="39" borderId="29" xfId="0" applyFont="1" applyFill="1" applyBorder="1" applyAlignment="1" applyProtection="1">
      <alignment horizontal="center" vertical="center" shrinkToFit="1"/>
      <protection hidden="1"/>
    </xf>
    <xf numFmtId="0" fontId="4" fillId="39" borderId="30" xfId="0" applyFont="1" applyFill="1" applyBorder="1" applyAlignment="1" applyProtection="1">
      <alignment horizontal="center" vertical="center" shrinkToFit="1"/>
      <protection hidden="1"/>
    </xf>
    <xf numFmtId="0" fontId="4" fillId="39" borderId="31" xfId="0" applyFont="1" applyFill="1" applyBorder="1" applyAlignment="1" applyProtection="1">
      <alignment horizontal="center" vertical="center" shrinkToFit="1"/>
      <protection hidden="1"/>
    </xf>
    <xf numFmtId="177" fontId="4" fillId="34" borderId="25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18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49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4" borderId="50" xfId="0" applyFont="1" applyFill="1" applyBorder="1" applyAlignment="1" applyProtection="1">
      <alignment horizontal="center" vertical="center"/>
      <protection hidden="1"/>
    </xf>
    <xf numFmtId="0" fontId="4" fillId="40" borderId="51" xfId="0" applyFont="1" applyFill="1" applyBorder="1" applyAlignment="1" applyProtection="1">
      <alignment horizontal="center" vertical="center" shrinkToFit="1"/>
      <protection hidden="1"/>
    </xf>
    <xf numFmtId="0" fontId="4" fillId="40" borderId="52" xfId="0" applyFont="1" applyFill="1" applyBorder="1" applyAlignment="1" applyProtection="1">
      <alignment horizontal="center" vertical="center" shrinkToFit="1"/>
      <protection hidden="1"/>
    </xf>
    <xf numFmtId="0" fontId="4" fillId="40" borderId="53" xfId="0" applyFont="1" applyFill="1" applyBorder="1" applyAlignment="1" applyProtection="1">
      <alignment horizontal="center" vertical="center" shrinkToFit="1"/>
      <protection hidden="1"/>
    </xf>
    <xf numFmtId="0" fontId="4" fillId="36" borderId="27" xfId="0" applyFont="1" applyFill="1" applyBorder="1" applyAlignment="1" applyProtection="1">
      <alignment horizontal="right" vertical="center" shrinkToFit="1"/>
      <protection hidden="1"/>
    </xf>
    <xf numFmtId="0" fontId="4" fillId="35" borderId="54" xfId="0" applyFont="1" applyFill="1" applyBorder="1" applyAlignment="1" applyProtection="1">
      <alignment horizontal="center" vertical="center"/>
      <protection hidden="1"/>
    </xf>
    <xf numFmtId="0" fontId="4" fillId="35" borderId="55" xfId="0" applyFont="1" applyFill="1" applyBorder="1" applyAlignment="1" applyProtection="1">
      <alignment horizontal="left" vertical="center"/>
      <protection hidden="1"/>
    </xf>
    <xf numFmtId="0" fontId="4" fillId="35" borderId="26" xfId="0" applyFont="1" applyFill="1" applyBorder="1" applyAlignment="1" applyProtection="1">
      <alignment horizontal="left" vertical="center"/>
      <protection hidden="1"/>
    </xf>
    <xf numFmtId="0" fontId="4" fillId="41" borderId="56" xfId="0" applyFont="1" applyFill="1" applyBorder="1" applyAlignment="1" applyProtection="1">
      <alignment horizontal="center" vertical="center"/>
      <protection hidden="1" locked="0"/>
    </xf>
    <xf numFmtId="0" fontId="4" fillId="41" borderId="57" xfId="0" applyFont="1" applyFill="1" applyBorder="1" applyAlignment="1" applyProtection="1">
      <alignment horizontal="center" vertical="center"/>
      <protection hidden="1" locked="0"/>
    </xf>
    <xf numFmtId="0" fontId="4" fillId="41" borderId="27" xfId="0" applyFont="1" applyFill="1" applyBorder="1" applyAlignment="1" applyProtection="1">
      <alignment horizontal="center" vertical="center"/>
      <protection hidden="1" locked="0"/>
    </xf>
    <xf numFmtId="0" fontId="4" fillId="41" borderId="58" xfId="0" applyFont="1" applyFill="1" applyBorder="1" applyAlignment="1" applyProtection="1">
      <alignment horizontal="center" vertical="center"/>
      <protection hidden="1" locked="0"/>
    </xf>
    <xf numFmtId="176" fontId="4" fillId="41" borderId="59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41" borderId="60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41" borderId="61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43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44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45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62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33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63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19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4" borderId="64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horizontal="center" vertical="center"/>
      <protection hidden="1"/>
    </xf>
    <xf numFmtId="176" fontId="4" fillId="34" borderId="59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60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41" borderId="65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41" borderId="66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4" borderId="67" xfId="0" applyFont="1" applyFill="1" applyBorder="1" applyAlignment="1" applyProtection="1">
      <alignment horizontal="center" vertical="center"/>
      <protection hidden="1"/>
    </xf>
    <xf numFmtId="0" fontId="4" fillId="34" borderId="68" xfId="0" applyFont="1" applyFill="1" applyBorder="1" applyAlignment="1" applyProtection="1">
      <alignment horizontal="center" vertical="center"/>
      <protection hidden="1"/>
    </xf>
    <xf numFmtId="0" fontId="4" fillId="34" borderId="69" xfId="0" applyFont="1" applyFill="1" applyBorder="1" applyAlignment="1" applyProtection="1">
      <alignment horizontal="center" vertical="center"/>
      <protection hidden="1"/>
    </xf>
    <xf numFmtId="0" fontId="4" fillId="34" borderId="70" xfId="0" applyFont="1" applyFill="1" applyBorder="1" applyAlignment="1" applyProtection="1">
      <alignment horizontal="center" vertical="center" shrinkToFit="1"/>
      <protection hidden="1"/>
    </xf>
    <xf numFmtId="0" fontId="4" fillId="34" borderId="71" xfId="0" applyFont="1" applyFill="1" applyBorder="1" applyAlignment="1" applyProtection="1">
      <alignment horizontal="center" vertical="center" shrinkToFit="1"/>
      <protection hidden="1"/>
    </xf>
    <xf numFmtId="0" fontId="4" fillId="34" borderId="72" xfId="0" applyFont="1" applyFill="1" applyBorder="1" applyAlignment="1" applyProtection="1">
      <alignment horizontal="center" vertical="center" shrinkToFit="1"/>
      <protection hidden="1"/>
    </xf>
    <xf numFmtId="0" fontId="4" fillId="33" borderId="26" xfId="0" applyFont="1" applyFill="1" applyBorder="1" applyAlignment="1" applyProtection="1">
      <alignment horizontal="right" vertical="center"/>
      <protection hidden="1"/>
    </xf>
    <xf numFmtId="0" fontId="4" fillId="34" borderId="27" xfId="0" applyNumberFormat="1" applyFont="1" applyFill="1" applyBorder="1" applyAlignment="1" applyProtection="1">
      <alignment horizontal="right" vertical="center" shrinkToFit="1"/>
      <protection hidden="1"/>
    </xf>
    <xf numFmtId="49" fontId="4" fillId="28" borderId="0" xfId="0" applyNumberFormat="1" applyFont="1" applyFill="1" applyBorder="1" applyAlignment="1" applyProtection="1">
      <alignment horizontal="center" vertical="center" shrinkToFit="1"/>
      <protection hidden="1"/>
    </xf>
    <xf numFmtId="176" fontId="4" fillId="34" borderId="73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18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49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4" borderId="27" xfId="0" applyFont="1" applyFill="1" applyBorder="1" applyAlignment="1" applyProtection="1">
      <alignment horizontal="left" vertical="center" shrinkToFit="1"/>
      <protection hidden="1"/>
    </xf>
    <xf numFmtId="176" fontId="4" fillId="34" borderId="27" xfId="0" applyNumberFormat="1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176" fontId="4" fillId="36" borderId="27" xfId="0" applyNumberFormat="1" applyFont="1" applyFill="1" applyBorder="1" applyAlignment="1" applyProtection="1">
      <alignment horizontal="right" vertical="center"/>
      <protection hidden="1"/>
    </xf>
    <xf numFmtId="176" fontId="4" fillId="34" borderId="27" xfId="0" applyNumberFormat="1" applyFont="1" applyFill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 applyProtection="1">
      <alignment horizontal="center" vertical="center" shrinkToFit="1"/>
      <protection hidden="1"/>
    </xf>
    <xf numFmtId="0" fontId="4" fillId="34" borderId="19" xfId="0" applyFont="1" applyFill="1" applyBorder="1" applyAlignment="1" applyProtection="1">
      <alignment horizontal="center" vertical="center" shrinkToFit="1"/>
      <protection hidden="1"/>
    </xf>
    <xf numFmtId="0" fontId="4" fillId="34" borderId="20" xfId="0" applyFont="1" applyFill="1" applyBorder="1" applyAlignment="1" applyProtection="1">
      <alignment horizontal="center" vertical="center" shrinkToFit="1"/>
      <protection hidden="1"/>
    </xf>
    <xf numFmtId="0" fontId="4" fillId="34" borderId="26" xfId="0" applyFont="1" applyFill="1" applyBorder="1" applyAlignment="1" applyProtection="1">
      <alignment horizontal="center" vertical="center" shrinkToFit="1"/>
      <protection hidden="1"/>
    </xf>
    <xf numFmtId="0" fontId="4" fillId="34" borderId="21" xfId="0" applyFont="1" applyFill="1" applyBorder="1" applyAlignment="1" applyProtection="1">
      <alignment horizontal="center" vertical="center" shrinkToFit="1"/>
      <protection hidden="1"/>
    </xf>
    <xf numFmtId="0" fontId="4" fillId="34" borderId="23" xfId="0" applyFont="1" applyFill="1" applyBorder="1" applyAlignment="1" applyProtection="1">
      <alignment horizontal="center" vertical="center" shrinkToFit="1"/>
      <protection hidden="1"/>
    </xf>
    <xf numFmtId="0" fontId="4" fillId="36" borderId="27" xfId="0" applyFont="1" applyFill="1" applyBorder="1" applyAlignment="1" applyProtection="1">
      <alignment horizontal="center" vertical="center" shrinkToFit="1"/>
      <protection hidden="1"/>
    </xf>
    <xf numFmtId="0" fontId="4" fillId="36" borderId="27" xfId="0" applyFont="1" applyFill="1" applyBorder="1" applyAlignment="1" applyProtection="1">
      <alignment horizontal="left" vertical="center" shrinkToFit="1"/>
      <protection hidden="1"/>
    </xf>
    <xf numFmtId="0" fontId="4" fillId="36" borderId="27" xfId="0" applyNumberFormat="1" applyFont="1" applyFill="1" applyBorder="1" applyAlignment="1" applyProtection="1">
      <alignment horizontal="right" vertical="center" shrinkToFit="1"/>
      <protection hidden="1"/>
    </xf>
    <xf numFmtId="176" fontId="10" fillId="35" borderId="74" xfId="0" applyNumberFormat="1" applyFont="1" applyFill="1" applyBorder="1" applyAlignment="1" applyProtection="1">
      <alignment horizontal="center" vertical="center" shrinkToFit="1"/>
      <protection hidden="1"/>
    </xf>
    <xf numFmtId="176" fontId="4" fillId="34" borderId="75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63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76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44" xfId="0" applyNumberFormat="1" applyFont="1" applyFill="1" applyBorder="1" applyAlignment="1" applyProtection="1">
      <alignment horizontal="right" vertical="center" shrinkToFit="1"/>
      <protection hidden="1" locked="0"/>
    </xf>
    <xf numFmtId="177" fontId="4" fillId="34" borderId="77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40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41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42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51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52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53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0" borderId="78" xfId="0" applyNumberFormat="1" applyFont="1" applyFill="1" applyBorder="1" applyAlignment="1" applyProtection="1">
      <alignment horizontal="center" vertical="center" shrinkToFit="1"/>
      <protection hidden="1"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hidden="1" locked="0"/>
    </xf>
    <xf numFmtId="176" fontId="4" fillId="0" borderId="79" xfId="0" applyNumberFormat="1" applyFont="1" applyFill="1" applyBorder="1" applyAlignment="1" applyProtection="1">
      <alignment horizontal="center" vertical="center" shrinkToFit="1"/>
      <protection hidden="1" locked="0"/>
    </xf>
    <xf numFmtId="176" fontId="4" fillId="0" borderId="80" xfId="0" applyNumberFormat="1" applyFont="1" applyFill="1" applyBorder="1" applyAlignment="1" applyProtection="1">
      <alignment horizontal="center" vertical="center" shrinkToFit="1"/>
      <protection hidden="1" locked="0"/>
    </xf>
    <xf numFmtId="176" fontId="4" fillId="0" borderId="81" xfId="0" applyNumberFormat="1" applyFont="1" applyFill="1" applyBorder="1" applyAlignment="1" applyProtection="1">
      <alignment horizontal="center" vertical="center" shrinkToFit="1"/>
      <protection hidden="1" locked="0"/>
    </xf>
    <xf numFmtId="176" fontId="4" fillId="0" borderId="82" xfId="0" applyNumberFormat="1" applyFont="1" applyFill="1" applyBorder="1" applyAlignment="1" applyProtection="1">
      <alignment horizontal="center" vertical="center" shrinkToFit="1"/>
      <protection hidden="1" locked="0"/>
    </xf>
    <xf numFmtId="0" fontId="4" fillId="38" borderId="83" xfId="0" applyFont="1" applyFill="1" applyBorder="1" applyAlignment="1" applyProtection="1">
      <alignment horizontal="center" vertical="center" shrinkToFit="1"/>
      <protection hidden="1"/>
    </xf>
    <xf numFmtId="0" fontId="4" fillId="38" borderId="84" xfId="0" applyFont="1" applyFill="1" applyBorder="1" applyAlignment="1" applyProtection="1">
      <alignment horizontal="center" vertical="center" shrinkToFit="1"/>
      <protection hidden="1"/>
    </xf>
    <xf numFmtId="0" fontId="4" fillId="38" borderId="85" xfId="0" applyFont="1" applyFill="1" applyBorder="1" applyAlignment="1" applyProtection="1">
      <alignment horizontal="center" vertical="center" shrinkToFit="1"/>
      <protection hidden="1"/>
    </xf>
    <xf numFmtId="0" fontId="4" fillId="38" borderId="80" xfId="0" applyFont="1" applyFill="1" applyBorder="1" applyAlignment="1" applyProtection="1">
      <alignment horizontal="center" vertical="center" shrinkToFit="1"/>
      <protection hidden="1"/>
    </xf>
    <xf numFmtId="0" fontId="4" fillId="38" borderId="81" xfId="0" applyFont="1" applyFill="1" applyBorder="1" applyAlignment="1" applyProtection="1">
      <alignment horizontal="center" vertical="center" shrinkToFit="1"/>
      <protection hidden="1"/>
    </xf>
    <xf numFmtId="0" fontId="4" fillId="38" borderId="82" xfId="0" applyFont="1" applyFill="1" applyBorder="1" applyAlignment="1" applyProtection="1">
      <alignment horizontal="center" vertical="center" shrinkToFit="1"/>
      <protection hidden="1"/>
    </xf>
    <xf numFmtId="0" fontId="4" fillId="34" borderId="70" xfId="0" applyFont="1" applyFill="1" applyBorder="1" applyAlignment="1" applyProtection="1">
      <alignment horizontal="center" vertical="center"/>
      <protection hidden="1"/>
    </xf>
    <xf numFmtId="0" fontId="4" fillId="34" borderId="71" xfId="0" applyFont="1" applyFill="1" applyBorder="1" applyAlignment="1" applyProtection="1">
      <alignment horizontal="center" vertical="center"/>
      <protection hidden="1"/>
    </xf>
    <xf numFmtId="0" fontId="4" fillId="34" borderId="72" xfId="0" applyFont="1" applyFill="1" applyBorder="1" applyAlignment="1" applyProtection="1">
      <alignment horizontal="center" vertical="center"/>
      <protection hidden="1"/>
    </xf>
    <xf numFmtId="177" fontId="4" fillId="34" borderId="45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5" borderId="86" xfId="0" applyFont="1" applyFill="1" applyBorder="1" applyAlignment="1" applyProtection="1">
      <alignment vertical="center"/>
      <protection hidden="1"/>
    </xf>
    <xf numFmtId="0" fontId="4" fillId="35" borderId="65" xfId="0" applyFont="1" applyFill="1" applyBorder="1" applyAlignment="1" applyProtection="1">
      <alignment vertical="center"/>
      <protection hidden="1"/>
    </xf>
    <xf numFmtId="0" fontId="4" fillId="35" borderId="87" xfId="0" applyFont="1" applyFill="1" applyBorder="1" applyAlignment="1" applyProtection="1">
      <alignment vertical="center"/>
      <protection hidden="1"/>
    </xf>
    <xf numFmtId="176" fontId="4" fillId="34" borderId="88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34" borderId="65" xfId="0" applyNumberFormat="1" applyFont="1" applyFill="1" applyBorder="1" applyAlignment="1" applyProtection="1">
      <alignment horizontal="right" vertical="center" shrinkToFit="1"/>
      <protection hidden="1" locked="0"/>
    </xf>
    <xf numFmtId="176" fontId="4" fillId="41" borderId="88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5" borderId="89" xfId="0" applyFont="1" applyFill="1" applyBorder="1" applyAlignment="1" applyProtection="1">
      <alignment vertical="center"/>
      <protection hidden="1"/>
    </xf>
    <xf numFmtId="0" fontId="4" fillId="35" borderId="60" xfId="0" applyFont="1" applyFill="1" applyBorder="1" applyAlignment="1" applyProtection="1">
      <alignment vertical="center"/>
      <protection hidden="1"/>
    </xf>
    <xf numFmtId="0" fontId="4" fillId="35" borderId="90" xfId="0" applyFont="1" applyFill="1" applyBorder="1" applyAlignment="1" applyProtection="1">
      <alignment vertical="center"/>
      <protection hidden="1"/>
    </xf>
    <xf numFmtId="0" fontId="4" fillId="35" borderId="91" xfId="0" applyFont="1" applyFill="1" applyBorder="1" applyAlignment="1" applyProtection="1">
      <alignment vertical="center"/>
      <protection hidden="1"/>
    </xf>
    <xf numFmtId="0" fontId="4" fillId="35" borderId="56" xfId="0" applyFont="1" applyFill="1" applyBorder="1" applyAlignment="1" applyProtection="1">
      <alignment vertical="center"/>
      <protection hidden="1"/>
    </xf>
    <xf numFmtId="0" fontId="4" fillId="35" borderId="92" xfId="0" applyFont="1" applyFill="1" applyBorder="1" applyAlignment="1" applyProtection="1">
      <alignment vertical="center"/>
      <protection hidden="1"/>
    </xf>
    <xf numFmtId="0" fontId="4" fillId="35" borderId="93" xfId="0" applyFont="1" applyFill="1" applyBorder="1" applyAlignment="1" applyProtection="1">
      <alignment vertical="center"/>
      <protection hidden="1"/>
    </xf>
    <xf numFmtId="0" fontId="4" fillId="35" borderId="27" xfId="0" applyFont="1" applyFill="1" applyBorder="1" applyAlignment="1" applyProtection="1">
      <alignment vertical="center"/>
      <protection hidden="1"/>
    </xf>
    <xf numFmtId="0" fontId="4" fillId="35" borderId="94" xfId="0" applyFont="1" applyFill="1" applyBorder="1" applyAlignment="1" applyProtection="1">
      <alignment vertical="center"/>
      <protection hidden="1"/>
    </xf>
    <xf numFmtId="0" fontId="4" fillId="34" borderId="64" xfId="0" applyFont="1" applyFill="1" applyBorder="1" applyAlignment="1" applyProtection="1">
      <alignment horizontal="center" vertical="center"/>
      <protection hidden="1" locked="0"/>
    </xf>
    <xf numFmtId="0" fontId="4" fillId="34" borderId="27" xfId="0" applyFont="1" applyFill="1" applyBorder="1" applyAlignment="1" applyProtection="1">
      <alignment horizontal="center" vertical="center"/>
      <protection hidden="1" locked="0"/>
    </xf>
    <xf numFmtId="0" fontId="10" fillId="42" borderId="67" xfId="0" applyFont="1" applyFill="1" applyBorder="1" applyAlignment="1" applyProtection="1">
      <alignment horizontal="center" vertical="center"/>
      <protection hidden="1"/>
    </xf>
    <xf numFmtId="0" fontId="10" fillId="42" borderId="68" xfId="0" applyFont="1" applyFill="1" applyBorder="1" applyAlignment="1" applyProtection="1">
      <alignment horizontal="center" vertical="center"/>
      <protection hidden="1"/>
    </xf>
    <xf numFmtId="0" fontId="10" fillId="42" borderId="69" xfId="0" applyFont="1" applyFill="1" applyBorder="1" applyAlignment="1" applyProtection="1">
      <alignment horizontal="center" vertical="center"/>
      <protection hidden="1"/>
    </xf>
    <xf numFmtId="0" fontId="4" fillId="34" borderId="95" xfId="0" applyFont="1" applyFill="1" applyBorder="1" applyAlignment="1" applyProtection="1">
      <alignment horizontal="center" vertical="center"/>
      <protection hidden="1"/>
    </xf>
    <xf numFmtId="0" fontId="3" fillId="33" borderId="96" xfId="43" applyFill="1" applyBorder="1" applyAlignment="1" applyProtection="1">
      <alignment horizontal="left" vertical="center"/>
      <protection hidden="1" locked="0"/>
    </xf>
    <xf numFmtId="0" fontId="3" fillId="33" borderId="97" xfId="43" applyFill="1" applyBorder="1" applyAlignment="1" applyProtection="1">
      <alignment horizontal="left" vertical="center"/>
      <protection hidden="1" locked="0"/>
    </xf>
    <xf numFmtId="0" fontId="3" fillId="33" borderId="98" xfId="43" applyFill="1" applyBorder="1" applyAlignment="1" applyProtection="1">
      <alignment horizontal="left" vertical="center"/>
      <protection hidden="1" locked="0"/>
    </xf>
    <xf numFmtId="176" fontId="22" fillId="34" borderId="99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100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101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102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0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103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104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105" xfId="0" applyNumberFormat="1" applyFont="1" applyFill="1" applyBorder="1" applyAlignment="1" applyProtection="1">
      <alignment horizontal="center" vertical="center"/>
      <protection hidden="1" locked="0"/>
    </xf>
    <xf numFmtId="176" fontId="22" fillId="34" borderId="106" xfId="0" applyNumberFormat="1" applyFont="1" applyFill="1" applyBorder="1" applyAlignment="1" applyProtection="1">
      <alignment horizontal="center" vertical="center"/>
      <protection hidden="1" locked="0"/>
    </xf>
    <xf numFmtId="0" fontId="14" fillId="35" borderId="102" xfId="0" applyFont="1" applyFill="1" applyBorder="1" applyAlignment="1" applyProtection="1">
      <alignment horizontal="left"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4" fillId="35" borderId="26" xfId="0" applyFont="1" applyFill="1" applyBorder="1" applyAlignment="1" applyProtection="1">
      <alignment vertical="center"/>
      <protection hidden="1"/>
    </xf>
    <xf numFmtId="0" fontId="4" fillId="35" borderId="102" xfId="0" applyFont="1" applyFill="1" applyBorder="1" applyAlignment="1" applyProtection="1">
      <alignment vertical="center"/>
      <protection hidden="1"/>
    </xf>
    <xf numFmtId="0" fontId="4" fillId="35" borderId="22" xfId="0" applyFont="1" applyFill="1" applyBorder="1" applyAlignment="1" applyProtection="1">
      <alignment horizontal="center" vertical="center"/>
      <protection hidden="1"/>
    </xf>
    <xf numFmtId="0" fontId="4" fillId="36" borderId="73" xfId="0" applyFont="1" applyFill="1" applyBorder="1" applyAlignment="1" applyProtection="1">
      <alignment horizontal="center" vertical="center"/>
      <protection hidden="1"/>
    </xf>
    <xf numFmtId="0" fontId="4" fillId="36" borderId="18" xfId="0" applyFont="1" applyFill="1" applyBorder="1" applyAlignment="1" applyProtection="1">
      <alignment horizontal="center" vertical="center"/>
      <protection hidden="1"/>
    </xf>
    <xf numFmtId="176" fontId="4" fillId="34" borderId="107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34" borderId="62" xfId="0" applyFont="1" applyFill="1" applyBorder="1" applyAlignment="1" applyProtection="1">
      <alignment horizontal="center" vertical="center"/>
      <protection hidden="1"/>
    </xf>
    <xf numFmtId="0" fontId="4" fillId="34" borderId="108" xfId="0" applyFont="1" applyFill="1" applyBorder="1" applyAlignment="1" applyProtection="1">
      <alignment horizontal="center" vertical="center"/>
      <protection hidden="1"/>
    </xf>
    <xf numFmtId="0" fontId="4" fillId="34" borderId="73" xfId="0" applyFont="1" applyFill="1" applyBorder="1" applyAlignment="1" applyProtection="1">
      <alignment horizontal="center" vertical="center"/>
      <protection hidden="1"/>
    </xf>
    <xf numFmtId="0" fontId="4" fillId="34" borderId="109" xfId="0" applyFont="1" applyFill="1" applyBorder="1" applyAlignment="1" applyProtection="1">
      <alignment horizontal="center" vertical="center"/>
      <protection hidden="1"/>
    </xf>
    <xf numFmtId="0" fontId="4" fillId="34" borderId="110" xfId="0" applyFont="1" applyFill="1" applyBorder="1" applyAlignment="1" applyProtection="1">
      <alignment horizontal="center" vertical="center"/>
      <protection hidden="1"/>
    </xf>
    <xf numFmtId="0" fontId="4" fillId="34" borderId="111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47" xfId="0" applyFont="1" applyFill="1" applyBorder="1" applyAlignment="1" applyProtection="1">
      <alignment horizontal="center" vertical="center"/>
      <protection hidden="1"/>
    </xf>
    <xf numFmtId="49" fontId="4" fillId="38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4" borderId="43" xfId="0" applyFont="1" applyFill="1" applyBorder="1" applyAlignment="1" applyProtection="1">
      <alignment horizontal="center" vertical="center"/>
      <protection hidden="1"/>
    </xf>
    <xf numFmtId="0" fontId="4" fillId="34" borderId="112" xfId="0" applyFont="1" applyFill="1" applyBorder="1" applyAlignment="1" applyProtection="1">
      <alignment horizontal="center" vertical="center"/>
      <protection hidden="1"/>
    </xf>
    <xf numFmtId="0" fontId="4" fillId="34" borderId="113" xfId="0" applyFont="1" applyFill="1" applyBorder="1" applyAlignment="1" applyProtection="1">
      <alignment horizontal="center" vertical="center"/>
      <protection hidden="1"/>
    </xf>
    <xf numFmtId="0" fontId="4" fillId="34" borderId="114" xfId="0" applyFont="1" applyFill="1" applyBorder="1" applyAlignment="1" applyProtection="1">
      <alignment horizontal="center" vertical="center"/>
      <protection hidden="1"/>
    </xf>
    <xf numFmtId="0" fontId="4" fillId="34" borderId="115" xfId="0" applyFont="1" applyFill="1" applyBorder="1" applyAlignment="1" applyProtection="1">
      <alignment horizontal="center" vertical="center"/>
      <protection hidden="1"/>
    </xf>
    <xf numFmtId="0" fontId="4" fillId="34" borderId="116" xfId="0" applyFont="1" applyFill="1" applyBorder="1" applyAlignment="1" applyProtection="1">
      <alignment horizontal="center" vertical="center"/>
      <protection hidden="1"/>
    </xf>
    <xf numFmtId="0" fontId="4" fillId="34" borderId="117" xfId="0" applyFont="1" applyFill="1" applyBorder="1" applyAlignment="1" applyProtection="1">
      <alignment horizontal="center" vertical="center"/>
      <protection hidden="1"/>
    </xf>
    <xf numFmtId="0" fontId="4" fillId="34" borderId="118" xfId="0" applyFont="1" applyFill="1" applyBorder="1" applyAlignment="1" applyProtection="1">
      <alignment horizontal="center" vertical="center"/>
      <protection hidden="1"/>
    </xf>
    <xf numFmtId="0" fontId="4" fillId="39" borderId="43" xfId="0" applyFont="1" applyFill="1" applyBorder="1" applyAlignment="1" applyProtection="1">
      <alignment horizontal="center" vertical="center"/>
      <protection hidden="1"/>
    </xf>
    <xf numFmtId="0" fontId="4" fillId="39" borderId="44" xfId="0" applyFont="1" applyFill="1" applyBorder="1" applyAlignment="1" applyProtection="1">
      <alignment horizontal="center" vertical="center"/>
      <protection hidden="1"/>
    </xf>
    <xf numFmtId="176" fontId="4" fillId="34" borderId="119" xfId="0" applyNumberFormat="1" applyFont="1" applyFill="1" applyBorder="1" applyAlignment="1" applyProtection="1">
      <alignment horizontal="right" vertical="center" shrinkToFit="1"/>
      <protection hidden="1" locked="0"/>
    </xf>
    <xf numFmtId="0" fontId="4" fillId="40" borderId="62" xfId="0" applyFont="1" applyFill="1" applyBorder="1" applyAlignment="1" applyProtection="1">
      <alignment horizontal="center" vertical="center"/>
      <protection hidden="1"/>
    </xf>
    <xf numFmtId="0" fontId="4" fillId="40" borderId="3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49" fontId="4" fillId="38" borderId="0" xfId="0" applyNumberFormat="1" applyFont="1" applyFill="1" applyBorder="1" applyAlignment="1" applyProtection="1">
      <alignment horizontal="center" vertical="top" shrinkToFit="1"/>
      <protection hidden="1"/>
    </xf>
    <xf numFmtId="0" fontId="10" fillId="35" borderId="0" xfId="0" applyFont="1" applyFill="1" applyBorder="1" applyAlignment="1" applyProtection="1">
      <alignment horizontal="left" vertical="center"/>
      <protection/>
    </xf>
    <xf numFmtId="38" fontId="4" fillId="34" borderId="67" xfId="49" applyFont="1" applyFill="1" applyBorder="1" applyAlignment="1" applyProtection="1">
      <alignment horizontal="right" vertical="center" shrinkToFit="1"/>
      <protection locked="0"/>
    </xf>
    <xf numFmtId="38" fontId="4" fillId="34" borderId="68" xfId="49" applyFont="1" applyFill="1" applyBorder="1" applyAlignment="1" applyProtection="1">
      <alignment horizontal="right" vertical="center" shrinkToFit="1"/>
      <protection locked="0"/>
    </xf>
    <xf numFmtId="38" fontId="4" fillId="34" borderId="69" xfId="49" applyFont="1" applyFill="1" applyBorder="1" applyAlignment="1" applyProtection="1">
      <alignment horizontal="right" vertical="center" shrinkToFit="1"/>
      <protection locked="0"/>
    </xf>
    <xf numFmtId="38" fontId="4" fillId="34" borderId="67" xfId="49" applyFont="1" applyFill="1" applyBorder="1" applyAlignment="1" applyProtection="1">
      <alignment vertical="center" shrinkToFit="1"/>
      <protection locked="0"/>
    </xf>
    <xf numFmtId="38" fontId="4" fillId="34" borderId="68" xfId="49" applyFont="1" applyFill="1" applyBorder="1" applyAlignment="1" applyProtection="1">
      <alignment vertical="center" shrinkToFit="1"/>
      <protection locked="0"/>
    </xf>
    <xf numFmtId="38" fontId="4" fillId="34" borderId="69" xfId="49" applyFont="1" applyFill="1" applyBorder="1" applyAlignment="1" applyProtection="1">
      <alignment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/>
      <protection/>
    </xf>
    <xf numFmtId="0" fontId="4" fillId="0" borderId="121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43" borderId="120" xfId="0" applyFont="1" applyFill="1" applyBorder="1" applyAlignment="1" applyProtection="1">
      <alignment horizontal="center" vertical="center"/>
      <protection/>
    </xf>
    <xf numFmtId="0" fontId="4" fillId="43" borderId="121" xfId="0" applyFont="1" applyFill="1" applyBorder="1" applyAlignment="1" applyProtection="1">
      <alignment horizontal="center" vertical="center"/>
      <protection/>
    </xf>
    <xf numFmtId="0" fontId="4" fillId="43" borderId="64" xfId="0" applyFont="1" applyFill="1" applyBorder="1" applyAlignment="1" applyProtection="1">
      <alignment horizontal="center" vertical="center"/>
      <protection/>
    </xf>
    <xf numFmtId="0" fontId="4" fillId="44" borderId="120" xfId="0" applyFont="1" applyFill="1" applyBorder="1" applyAlignment="1" applyProtection="1">
      <alignment horizontal="center" vertical="center"/>
      <protection/>
    </xf>
    <xf numFmtId="0" fontId="4" fillId="44" borderId="121" xfId="0" applyFont="1" applyFill="1" applyBorder="1" applyAlignment="1" applyProtection="1">
      <alignment horizontal="center" vertical="center"/>
      <protection/>
    </xf>
    <xf numFmtId="0" fontId="4" fillId="44" borderId="64" xfId="0" applyFont="1" applyFill="1" applyBorder="1" applyAlignment="1" applyProtection="1">
      <alignment horizontal="center" vertical="center"/>
      <protection/>
    </xf>
    <xf numFmtId="0" fontId="4" fillId="44" borderId="27" xfId="0" applyFont="1" applyFill="1" applyBorder="1" applyAlignment="1" applyProtection="1">
      <alignment horizontal="center" vertical="center"/>
      <protection/>
    </xf>
    <xf numFmtId="0" fontId="74" fillId="43" borderId="27" xfId="0" applyFont="1" applyFill="1" applyBorder="1" applyAlignment="1" applyProtection="1">
      <alignment horizontal="center" vertical="center"/>
      <protection/>
    </xf>
    <xf numFmtId="38" fontId="4" fillId="0" borderId="27" xfId="0" applyNumberFormat="1" applyFont="1" applyFill="1" applyBorder="1" applyAlignment="1" applyProtection="1">
      <alignment horizontal="center" vertical="center"/>
      <protection/>
    </xf>
    <xf numFmtId="0" fontId="26" fillId="44" borderId="120" xfId="0" applyFont="1" applyFill="1" applyBorder="1" applyAlignment="1" applyProtection="1">
      <alignment horizontal="center" vertical="center"/>
      <protection/>
    </xf>
    <xf numFmtId="0" fontId="26" fillId="44" borderId="121" xfId="0" applyFont="1" applyFill="1" applyBorder="1" applyAlignment="1" applyProtection="1">
      <alignment horizontal="center" vertical="center"/>
      <protection/>
    </xf>
    <xf numFmtId="0" fontId="26" fillId="44" borderId="64" xfId="0" applyFont="1" applyFill="1" applyBorder="1" applyAlignment="1" applyProtection="1">
      <alignment horizontal="center" vertical="center"/>
      <protection/>
    </xf>
    <xf numFmtId="0" fontId="4" fillId="43" borderId="27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74" fillId="43" borderId="120" xfId="0" applyFont="1" applyFill="1" applyBorder="1" applyAlignment="1" applyProtection="1">
      <alignment horizontal="center" vertical="center"/>
      <protection/>
    </xf>
    <xf numFmtId="0" fontId="74" fillId="43" borderId="121" xfId="0" applyFont="1" applyFill="1" applyBorder="1" applyAlignment="1" applyProtection="1">
      <alignment horizontal="center" vertical="center"/>
      <protection/>
    </xf>
    <xf numFmtId="0" fontId="74" fillId="43" borderId="6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17</xdr:col>
      <xdr:colOff>0</xdr:colOff>
      <xdr:row>41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2876550" y="7886700"/>
          <a:ext cx="22764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17</xdr:col>
      <xdr:colOff>0</xdr:colOff>
      <xdr:row>41</xdr:row>
      <xdr:rowOff>0</xdr:rowOff>
    </xdr:to>
    <xdr:sp>
      <xdr:nvSpPr>
        <xdr:cNvPr id="2" name="Rectangle 26"/>
        <xdr:cNvSpPr>
          <a:spLocks/>
        </xdr:cNvSpPr>
      </xdr:nvSpPr>
      <xdr:spPr>
        <a:xfrm>
          <a:off x="2876550" y="7886700"/>
          <a:ext cx="22764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17</xdr:col>
      <xdr:colOff>0</xdr:colOff>
      <xdr:row>41</xdr:row>
      <xdr:rowOff>0</xdr:rowOff>
    </xdr:to>
    <xdr:sp>
      <xdr:nvSpPr>
        <xdr:cNvPr id="3" name="Rectangle 27"/>
        <xdr:cNvSpPr>
          <a:spLocks/>
        </xdr:cNvSpPr>
      </xdr:nvSpPr>
      <xdr:spPr>
        <a:xfrm>
          <a:off x="2876550" y="7886700"/>
          <a:ext cx="22764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17</xdr:col>
      <xdr:colOff>0</xdr:colOff>
      <xdr:row>41</xdr:row>
      <xdr:rowOff>0</xdr:rowOff>
    </xdr:to>
    <xdr:sp>
      <xdr:nvSpPr>
        <xdr:cNvPr id="4" name="Rectangle 28"/>
        <xdr:cNvSpPr>
          <a:spLocks/>
        </xdr:cNvSpPr>
      </xdr:nvSpPr>
      <xdr:spPr>
        <a:xfrm>
          <a:off x="2876550" y="7886700"/>
          <a:ext cx="22764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5" name="Rectangle 30"/>
        <xdr:cNvSpPr>
          <a:spLocks/>
        </xdr:cNvSpPr>
      </xdr:nvSpPr>
      <xdr:spPr>
        <a:xfrm>
          <a:off x="276225" y="4133850"/>
          <a:ext cx="23145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49</xdr:row>
      <xdr:rowOff>38100</xdr:rowOff>
    </xdr:from>
    <xdr:to>
      <xdr:col>14</xdr:col>
      <xdr:colOff>266700</xdr:colOff>
      <xdr:row>51</xdr:row>
      <xdr:rowOff>28575</xdr:rowOff>
    </xdr:to>
    <xdr:sp>
      <xdr:nvSpPr>
        <xdr:cNvPr id="6" name="AutoShape 32"/>
        <xdr:cNvSpPr>
          <a:spLocks/>
        </xdr:cNvSpPr>
      </xdr:nvSpPr>
      <xdr:spPr>
        <a:xfrm>
          <a:off x="4295775" y="10344150"/>
          <a:ext cx="295275" cy="3714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93</xdr:row>
      <xdr:rowOff>123825</xdr:rowOff>
    </xdr:from>
    <xdr:to>
      <xdr:col>20</xdr:col>
      <xdr:colOff>238125</xdr:colOff>
      <xdr:row>95</xdr:row>
      <xdr:rowOff>38100</xdr:rowOff>
    </xdr:to>
    <xdr:sp>
      <xdr:nvSpPr>
        <xdr:cNvPr id="7" name="AutoShape 34"/>
        <xdr:cNvSpPr>
          <a:spLocks/>
        </xdr:cNvSpPr>
      </xdr:nvSpPr>
      <xdr:spPr>
        <a:xfrm>
          <a:off x="5229225" y="17316450"/>
          <a:ext cx="990600" cy="314325"/>
        </a:xfrm>
        <a:prstGeom prst="rightArrow">
          <a:avLst/>
        </a:prstGeom>
        <a:solidFill>
          <a:srgbClr val="99CC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56</xdr:row>
      <xdr:rowOff>19050</xdr:rowOff>
    </xdr:from>
    <xdr:to>
      <xdr:col>8</xdr:col>
      <xdr:colOff>28575</xdr:colOff>
      <xdr:row>58</xdr:row>
      <xdr:rowOff>171450</xdr:rowOff>
    </xdr:to>
    <xdr:sp>
      <xdr:nvSpPr>
        <xdr:cNvPr id="8" name="AutoShape 36"/>
        <xdr:cNvSpPr>
          <a:spLocks/>
        </xdr:cNvSpPr>
      </xdr:nvSpPr>
      <xdr:spPr>
        <a:xfrm>
          <a:off x="2571750" y="11668125"/>
          <a:ext cx="47625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28575</xdr:rowOff>
    </xdr:from>
    <xdr:to>
      <xdr:col>11</xdr:col>
      <xdr:colOff>38100</xdr:colOff>
      <xdr:row>58</xdr:row>
      <xdr:rowOff>161925</xdr:rowOff>
    </xdr:to>
    <xdr:sp>
      <xdr:nvSpPr>
        <xdr:cNvPr id="9" name="AutoShape 38"/>
        <xdr:cNvSpPr>
          <a:spLocks/>
        </xdr:cNvSpPr>
      </xdr:nvSpPr>
      <xdr:spPr>
        <a:xfrm>
          <a:off x="3429000" y="11677650"/>
          <a:ext cx="38100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75</xdr:row>
      <xdr:rowOff>190500</xdr:rowOff>
    </xdr:from>
    <xdr:to>
      <xdr:col>5</xdr:col>
      <xdr:colOff>123825</xdr:colOff>
      <xdr:row>78</xdr:row>
      <xdr:rowOff>171450</xdr:rowOff>
    </xdr:to>
    <xdr:sp>
      <xdr:nvSpPr>
        <xdr:cNvPr id="10" name="AutoShape 44"/>
        <xdr:cNvSpPr>
          <a:spLocks/>
        </xdr:cNvSpPr>
      </xdr:nvSpPr>
      <xdr:spPr>
        <a:xfrm>
          <a:off x="1828800" y="13687425"/>
          <a:ext cx="38100" cy="581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76</xdr:row>
      <xdr:rowOff>19050</xdr:rowOff>
    </xdr:from>
    <xdr:to>
      <xdr:col>10</xdr:col>
      <xdr:colOff>190500</xdr:colOff>
      <xdr:row>78</xdr:row>
      <xdr:rowOff>171450</xdr:rowOff>
    </xdr:to>
    <xdr:sp>
      <xdr:nvSpPr>
        <xdr:cNvPr id="11" name="AutoShape 45"/>
        <xdr:cNvSpPr>
          <a:spLocks/>
        </xdr:cNvSpPr>
      </xdr:nvSpPr>
      <xdr:spPr>
        <a:xfrm>
          <a:off x="3305175" y="13716000"/>
          <a:ext cx="381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86</xdr:row>
      <xdr:rowOff>28575</xdr:rowOff>
    </xdr:from>
    <xdr:to>
      <xdr:col>5</xdr:col>
      <xdr:colOff>114300</xdr:colOff>
      <xdr:row>88</xdr:row>
      <xdr:rowOff>190500</xdr:rowOff>
    </xdr:to>
    <xdr:sp>
      <xdr:nvSpPr>
        <xdr:cNvPr id="12" name="AutoShape 46"/>
        <xdr:cNvSpPr>
          <a:spLocks/>
        </xdr:cNvSpPr>
      </xdr:nvSpPr>
      <xdr:spPr>
        <a:xfrm>
          <a:off x="1819275" y="15773400"/>
          <a:ext cx="3810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15</xdr:col>
      <xdr:colOff>0</xdr:colOff>
      <xdr:row>59</xdr:row>
      <xdr:rowOff>0</xdr:rowOff>
    </xdr:to>
    <xdr:sp>
      <xdr:nvSpPr>
        <xdr:cNvPr id="13" name="Rectangle 54"/>
        <xdr:cNvSpPr>
          <a:spLocks/>
        </xdr:cNvSpPr>
      </xdr:nvSpPr>
      <xdr:spPr>
        <a:xfrm>
          <a:off x="276225" y="11649075"/>
          <a:ext cx="43243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190500</xdr:rowOff>
    </xdr:from>
    <xdr:to>
      <xdr:col>15</xdr:col>
      <xdr:colOff>0</xdr:colOff>
      <xdr:row>79</xdr:row>
      <xdr:rowOff>0</xdr:rowOff>
    </xdr:to>
    <xdr:sp>
      <xdr:nvSpPr>
        <xdr:cNvPr id="14" name="Rectangle 58"/>
        <xdr:cNvSpPr>
          <a:spLocks/>
        </xdr:cNvSpPr>
      </xdr:nvSpPr>
      <xdr:spPr>
        <a:xfrm>
          <a:off x="276225" y="13687425"/>
          <a:ext cx="43243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15</xdr:col>
      <xdr:colOff>0</xdr:colOff>
      <xdr:row>89</xdr:row>
      <xdr:rowOff>0</xdr:rowOff>
    </xdr:to>
    <xdr:sp>
      <xdr:nvSpPr>
        <xdr:cNvPr id="15" name="Rectangle 59"/>
        <xdr:cNvSpPr>
          <a:spLocks/>
        </xdr:cNvSpPr>
      </xdr:nvSpPr>
      <xdr:spPr>
        <a:xfrm>
          <a:off x="276225" y="15744825"/>
          <a:ext cx="43243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105</xdr:row>
      <xdr:rowOff>85725</xdr:rowOff>
    </xdr:from>
    <xdr:to>
      <xdr:col>25</xdr:col>
      <xdr:colOff>123825</xdr:colOff>
      <xdr:row>109</xdr:row>
      <xdr:rowOff>104775</xdr:rowOff>
    </xdr:to>
    <xdr:sp>
      <xdr:nvSpPr>
        <xdr:cNvPr id="16" name="AutoShape 70"/>
        <xdr:cNvSpPr>
          <a:spLocks/>
        </xdr:cNvSpPr>
      </xdr:nvSpPr>
      <xdr:spPr>
        <a:xfrm>
          <a:off x="4752975" y="19583400"/>
          <a:ext cx="2733675" cy="781050"/>
        </a:xfrm>
        <a:prstGeom prst="foldedCorner">
          <a:avLst>
            <a:gd name="adj" fmla="val 37328"/>
          </a:avLst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問合せ先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小山市役所　市民税課　市税管理係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０２８５（２２）９４２６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ＡＭ８：３０　～　ＰＭ５：１５</a:t>
          </a:r>
        </a:p>
      </xdr:txBody>
    </xdr:sp>
    <xdr:clientData/>
  </xdr:twoCellAnchor>
  <xdr:twoCellAnchor>
    <xdr:from>
      <xdr:col>17</xdr:col>
      <xdr:colOff>47625</xdr:colOff>
      <xdr:row>90</xdr:row>
      <xdr:rowOff>190500</xdr:rowOff>
    </xdr:from>
    <xdr:to>
      <xdr:col>20</xdr:col>
      <xdr:colOff>190500</xdr:colOff>
      <xdr:row>92</xdr:row>
      <xdr:rowOff>171450</xdr:rowOff>
    </xdr:to>
    <xdr:sp>
      <xdr:nvSpPr>
        <xdr:cNvPr id="17" name="AutoShape 79"/>
        <xdr:cNvSpPr>
          <a:spLocks/>
        </xdr:cNvSpPr>
      </xdr:nvSpPr>
      <xdr:spPr>
        <a:xfrm>
          <a:off x="5200650" y="16783050"/>
          <a:ext cx="971550" cy="381000"/>
        </a:xfrm>
        <a:prstGeom prst="wedgeRoundRectCallout">
          <a:avLst>
            <a:gd name="adj1" fmla="val 2939"/>
            <a:gd name="adj2" fmla="val 774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医療分と支援金、介護分を合算</a:t>
          </a:r>
        </a:p>
      </xdr:txBody>
    </xdr:sp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0</xdr:colOff>
      <xdr:row>59</xdr:row>
      <xdr:rowOff>0</xdr:rowOff>
    </xdr:to>
    <xdr:sp>
      <xdr:nvSpPr>
        <xdr:cNvPr id="18" name="Rectangle 82"/>
        <xdr:cNvSpPr>
          <a:spLocks/>
        </xdr:cNvSpPr>
      </xdr:nvSpPr>
      <xdr:spPr>
        <a:xfrm>
          <a:off x="4876800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57</xdr:row>
      <xdr:rowOff>0</xdr:rowOff>
    </xdr:from>
    <xdr:to>
      <xdr:col>25</xdr:col>
      <xdr:colOff>0</xdr:colOff>
      <xdr:row>59</xdr:row>
      <xdr:rowOff>0</xdr:rowOff>
    </xdr:to>
    <xdr:sp>
      <xdr:nvSpPr>
        <xdr:cNvPr id="19" name="Rectangle 83"/>
        <xdr:cNvSpPr>
          <a:spLocks/>
        </xdr:cNvSpPr>
      </xdr:nvSpPr>
      <xdr:spPr>
        <a:xfrm>
          <a:off x="6257925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20</xdr:col>
      <xdr:colOff>0</xdr:colOff>
      <xdr:row>79</xdr:row>
      <xdr:rowOff>0</xdr:rowOff>
    </xdr:to>
    <xdr:sp>
      <xdr:nvSpPr>
        <xdr:cNvPr id="20" name="Rectangle 86"/>
        <xdr:cNvSpPr>
          <a:spLocks/>
        </xdr:cNvSpPr>
      </xdr:nvSpPr>
      <xdr:spPr>
        <a:xfrm>
          <a:off x="4876800" y="13896975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25</xdr:col>
      <xdr:colOff>0</xdr:colOff>
      <xdr:row>79</xdr:row>
      <xdr:rowOff>0</xdr:rowOff>
    </xdr:to>
    <xdr:sp>
      <xdr:nvSpPr>
        <xdr:cNvPr id="21" name="Rectangle 87"/>
        <xdr:cNvSpPr>
          <a:spLocks/>
        </xdr:cNvSpPr>
      </xdr:nvSpPr>
      <xdr:spPr>
        <a:xfrm>
          <a:off x="6257925" y="13896975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87</xdr:row>
      <xdr:rowOff>0</xdr:rowOff>
    </xdr:from>
    <xdr:to>
      <xdr:col>20</xdr:col>
      <xdr:colOff>0</xdr:colOff>
      <xdr:row>89</xdr:row>
      <xdr:rowOff>0</xdr:rowOff>
    </xdr:to>
    <xdr:sp>
      <xdr:nvSpPr>
        <xdr:cNvPr id="22" name="Rectangle 88"/>
        <xdr:cNvSpPr>
          <a:spLocks/>
        </xdr:cNvSpPr>
      </xdr:nvSpPr>
      <xdr:spPr>
        <a:xfrm>
          <a:off x="4876800" y="1594485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87</xdr:row>
      <xdr:rowOff>0</xdr:rowOff>
    </xdr:from>
    <xdr:to>
      <xdr:col>25</xdr:col>
      <xdr:colOff>0</xdr:colOff>
      <xdr:row>89</xdr:row>
      <xdr:rowOff>0</xdr:rowOff>
    </xdr:to>
    <xdr:sp>
      <xdr:nvSpPr>
        <xdr:cNvPr id="23" name="Rectangle 89"/>
        <xdr:cNvSpPr>
          <a:spLocks/>
        </xdr:cNvSpPr>
      </xdr:nvSpPr>
      <xdr:spPr>
        <a:xfrm>
          <a:off x="6257925" y="1594485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25</xdr:col>
      <xdr:colOff>0</xdr:colOff>
      <xdr:row>96</xdr:row>
      <xdr:rowOff>0</xdr:rowOff>
    </xdr:to>
    <xdr:sp>
      <xdr:nvSpPr>
        <xdr:cNvPr id="24" name="Rectangle 90"/>
        <xdr:cNvSpPr>
          <a:spLocks/>
        </xdr:cNvSpPr>
      </xdr:nvSpPr>
      <xdr:spPr>
        <a:xfrm>
          <a:off x="6257925" y="16792575"/>
          <a:ext cx="1104900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57</xdr:row>
      <xdr:rowOff>0</xdr:rowOff>
    </xdr:from>
    <xdr:to>
      <xdr:col>30</xdr:col>
      <xdr:colOff>0</xdr:colOff>
      <xdr:row>59</xdr:row>
      <xdr:rowOff>0</xdr:rowOff>
    </xdr:to>
    <xdr:sp>
      <xdr:nvSpPr>
        <xdr:cNvPr id="25" name="Rectangle 91"/>
        <xdr:cNvSpPr>
          <a:spLocks/>
        </xdr:cNvSpPr>
      </xdr:nvSpPr>
      <xdr:spPr>
        <a:xfrm>
          <a:off x="7639050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15</xdr:col>
      <xdr:colOff>0</xdr:colOff>
      <xdr:row>59</xdr:row>
      <xdr:rowOff>9525</xdr:rowOff>
    </xdr:to>
    <xdr:sp>
      <xdr:nvSpPr>
        <xdr:cNvPr id="26" name="Rectangle 94"/>
        <xdr:cNvSpPr>
          <a:spLocks/>
        </xdr:cNvSpPr>
      </xdr:nvSpPr>
      <xdr:spPr>
        <a:xfrm>
          <a:off x="276225" y="11649075"/>
          <a:ext cx="43243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57</xdr:row>
      <xdr:rowOff>0</xdr:rowOff>
    </xdr:from>
    <xdr:to>
      <xdr:col>30</xdr:col>
      <xdr:colOff>0</xdr:colOff>
      <xdr:row>59</xdr:row>
      <xdr:rowOff>0</xdr:rowOff>
    </xdr:to>
    <xdr:sp>
      <xdr:nvSpPr>
        <xdr:cNvPr id="27" name="Rectangle 98"/>
        <xdr:cNvSpPr>
          <a:spLocks/>
        </xdr:cNvSpPr>
      </xdr:nvSpPr>
      <xdr:spPr>
        <a:xfrm>
          <a:off x="7639050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77</xdr:row>
      <xdr:rowOff>0</xdr:rowOff>
    </xdr:from>
    <xdr:to>
      <xdr:col>30</xdr:col>
      <xdr:colOff>0</xdr:colOff>
      <xdr:row>79</xdr:row>
      <xdr:rowOff>0</xdr:rowOff>
    </xdr:to>
    <xdr:sp>
      <xdr:nvSpPr>
        <xdr:cNvPr id="28" name="Rectangle 101"/>
        <xdr:cNvSpPr>
          <a:spLocks/>
        </xdr:cNvSpPr>
      </xdr:nvSpPr>
      <xdr:spPr>
        <a:xfrm>
          <a:off x="7639050" y="13896975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87</xdr:row>
      <xdr:rowOff>0</xdr:rowOff>
    </xdr:from>
    <xdr:to>
      <xdr:col>30</xdr:col>
      <xdr:colOff>0</xdr:colOff>
      <xdr:row>89</xdr:row>
      <xdr:rowOff>0</xdr:rowOff>
    </xdr:to>
    <xdr:sp>
      <xdr:nvSpPr>
        <xdr:cNvPr id="29" name="Rectangle 102"/>
        <xdr:cNvSpPr>
          <a:spLocks/>
        </xdr:cNvSpPr>
      </xdr:nvSpPr>
      <xdr:spPr>
        <a:xfrm>
          <a:off x="7639050" y="1594485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20</xdr:col>
      <xdr:colOff>0</xdr:colOff>
      <xdr:row>79</xdr:row>
      <xdr:rowOff>0</xdr:rowOff>
    </xdr:to>
    <xdr:sp>
      <xdr:nvSpPr>
        <xdr:cNvPr id="30" name="Rectangle 127"/>
        <xdr:cNvSpPr>
          <a:spLocks/>
        </xdr:cNvSpPr>
      </xdr:nvSpPr>
      <xdr:spPr>
        <a:xfrm>
          <a:off x="4876800" y="13896975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87</xdr:row>
      <xdr:rowOff>0</xdr:rowOff>
    </xdr:from>
    <xdr:to>
      <xdr:col>20</xdr:col>
      <xdr:colOff>0</xdr:colOff>
      <xdr:row>89</xdr:row>
      <xdr:rowOff>0</xdr:rowOff>
    </xdr:to>
    <xdr:sp>
      <xdr:nvSpPr>
        <xdr:cNvPr id="31" name="Rectangle 128"/>
        <xdr:cNvSpPr>
          <a:spLocks/>
        </xdr:cNvSpPr>
      </xdr:nvSpPr>
      <xdr:spPr>
        <a:xfrm>
          <a:off x="4876800" y="1594485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25</xdr:col>
      <xdr:colOff>0</xdr:colOff>
      <xdr:row>79</xdr:row>
      <xdr:rowOff>0</xdr:rowOff>
    </xdr:to>
    <xdr:sp>
      <xdr:nvSpPr>
        <xdr:cNvPr id="32" name="Rectangle 129"/>
        <xdr:cNvSpPr>
          <a:spLocks/>
        </xdr:cNvSpPr>
      </xdr:nvSpPr>
      <xdr:spPr>
        <a:xfrm>
          <a:off x="6257925" y="13896975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87</xdr:row>
      <xdr:rowOff>0</xdr:rowOff>
    </xdr:from>
    <xdr:to>
      <xdr:col>25</xdr:col>
      <xdr:colOff>0</xdr:colOff>
      <xdr:row>89</xdr:row>
      <xdr:rowOff>0</xdr:rowOff>
    </xdr:to>
    <xdr:sp>
      <xdr:nvSpPr>
        <xdr:cNvPr id="33" name="Rectangle 130"/>
        <xdr:cNvSpPr>
          <a:spLocks/>
        </xdr:cNvSpPr>
      </xdr:nvSpPr>
      <xdr:spPr>
        <a:xfrm>
          <a:off x="6257925" y="1594485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0</xdr:colOff>
      <xdr:row>59</xdr:row>
      <xdr:rowOff>0</xdr:rowOff>
    </xdr:to>
    <xdr:sp>
      <xdr:nvSpPr>
        <xdr:cNvPr id="34" name="Rectangle 131"/>
        <xdr:cNvSpPr>
          <a:spLocks/>
        </xdr:cNvSpPr>
      </xdr:nvSpPr>
      <xdr:spPr>
        <a:xfrm>
          <a:off x="4876800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57</xdr:row>
      <xdr:rowOff>0</xdr:rowOff>
    </xdr:from>
    <xdr:to>
      <xdr:col>25</xdr:col>
      <xdr:colOff>0</xdr:colOff>
      <xdr:row>59</xdr:row>
      <xdr:rowOff>0</xdr:rowOff>
    </xdr:to>
    <xdr:sp>
      <xdr:nvSpPr>
        <xdr:cNvPr id="35" name="Rectangle 132"/>
        <xdr:cNvSpPr>
          <a:spLocks/>
        </xdr:cNvSpPr>
      </xdr:nvSpPr>
      <xdr:spPr>
        <a:xfrm>
          <a:off x="6257925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0</xdr:colOff>
      <xdr:row>59</xdr:row>
      <xdr:rowOff>0</xdr:rowOff>
    </xdr:to>
    <xdr:sp>
      <xdr:nvSpPr>
        <xdr:cNvPr id="36" name="Rectangle 133"/>
        <xdr:cNvSpPr>
          <a:spLocks/>
        </xdr:cNvSpPr>
      </xdr:nvSpPr>
      <xdr:spPr>
        <a:xfrm>
          <a:off x="4876800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0</xdr:colOff>
      <xdr:row>59</xdr:row>
      <xdr:rowOff>0</xdr:rowOff>
    </xdr:to>
    <xdr:sp>
      <xdr:nvSpPr>
        <xdr:cNvPr id="37" name="Rectangle 134"/>
        <xdr:cNvSpPr>
          <a:spLocks/>
        </xdr:cNvSpPr>
      </xdr:nvSpPr>
      <xdr:spPr>
        <a:xfrm>
          <a:off x="4876800" y="11849100"/>
          <a:ext cx="1104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86</xdr:row>
      <xdr:rowOff>19050</xdr:rowOff>
    </xdr:from>
    <xdr:to>
      <xdr:col>10</xdr:col>
      <xdr:colOff>190500</xdr:colOff>
      <xdr:row>88</xdr:row>
      <xdr:rowOff>171450</xdr:rowOff>
    </xdr:to>
    <xdr:sp>
      <xdr:nvSpPr>
        <xdr:cNvPr id="38" name="AutoShape 45"/>
        <xdr:cNvSpPr>
          <a:spLocks/>
        </xdr:cNvSpPr>
      </xdr:nvSpPr>
      <xdr:spPr>
        <a:xfrm>
          <a:off x="3305175" y="15763875"/>
          <a:ext cx="381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21</xdr:col>
      <xdr:colOff>200025</xdr:colOff>
      <xdr:row>3</xdr:row>
      <xdr:rowOff>28575</xdr:rowOff>
    </xdr:to>
    <xdr:sp>
      <xdr:nvSpPr>
        <xdr:cNvPr id="39" name="AutoShape 1395"/>
        <xdr:cNvSpPr>
          <a:spLocks/>
        </xdr:cNvSpPr>
      </xdr:nvSpPr>
      <xdr:spPr>
        <a:xfrm>
          <a:off x="114300" y="428625"/>
          <a:ext cx="6343650" cy="62865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令和</a:t>
          </a:r>
          <a:r>
            <a:rPr lang="en-US" cap="none" sz="2000" b="0" i="0" u="none" baseline="0">
              <a:solidFill>
                <a:srgbClr val="FFFFFF"/>
              </a:solidFill>
            </a:rPr>
            <a:t>6</a:t>
          </a:r>
          <a:r>
            <a:rPr lang="en-US" cap="none" sz="2000" b="0" i="0" u="none" baseline="0">
              <a:solidFill>
                <a:srgbClr val="FFFFFF"/>
              </a:solidFill>
            </a:rPr>
            <a:t>年度</a:t>
          </a:r>
          <a:r>
            <a:rPr lang="en-US" cap="none" sz="2800" b="0" i="0" u="none" baseline="0">
              <a:solidFill>
                <a:srgbClr val="FFFFFF"/>
              </a:solidFill>
            </a:rPr>
            <a:t> </a:t>
          </a:r>
          <a:r>
            <a:rPr lang="en-US" cap="none" sz="2800" b="0" i="0" u="none" baseline="0">
              <a:solidFill>
                <a:srgbClr val="FFFFFF"/>
              </a:solidFill>
            </a:rPr>
            <a:t>国民健康保険税の計算</a:t>
          </a:r>
        </a:p>
      </xdr:txBody>
    </xdr:sp>
    <xdr:clientData/>
  </xdr:twoCellAnchor>
  <xdr:twoCellAnchor>
    <xdr:from>
      <xdr:col>1</xdr:col>
      <xdr:colOff>190500</xdr:colOff>
      <xdr:row>2</xdr:row>
      <xdr:rowOff>0</xdr:rowOff>
    </xdr:from>
    <xdr:to>
      <xdr:col>6</xdr:col>
      <xdr:colOff>66675</xdr:colOff>
      <xdr:row>2</xdr:row>
      <xdr:rowOff>295275</xdr:rowOff>
    </xdr:to>
    <xdr:sp>
      <xdr:nvSpPr>
        <xdr:cNvPr id="40" name="テキスト ボックス 2"/>
        <xdr:cNvSpPr txBox="1">
          <a:spLocks noChangeArrowheads="1"/>
        </xdr:cNvSpPr>
      </xdr:nvSpPr>
      <xdr:spPr>
        <a:xfrm>
          <a:off x="466725" y="428625"/>
          <a:ext cx="1619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（２０２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4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57</xdr:row>
      <xdr:rowOff>28575</xdr:rowOff>
    </xdr:from>
    <xdr:to>
      <xdr:col>7</xdr:col>
      <xdr:colOff>0</xdr:colOff>
      <xdr:row>57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1590675" y="11430000"/>
          <a:ext cx="342900" cy="1428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60</xdr:row>
      <xdr:rowOff>28575</xdr:rowOff>
    </xdr:from>
    <xdr:to>
      <xdr:col>7</xdr:col>
      <xdr:colOff>0</xdr:colOff>
      <xdr:row>60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1590675" y="12030075"/>
          <a:ext cx="342900" cy="1428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53</xdr:row>
      <xdr:rowOff>38100</xdr:rowOff>
    </xdr:from>
    <xdr:to>
      <xdr:col>1</xdr:col>
      <xdr:colOff>219075</xdr:colOff>
      <xdr:row>54</xdr:row>
      <xdr:rowOff>190500</xdr:rowOff>
    </xdr:to>
    <xdr:sp>
      <xdr:nvSpPr>
        <xdr:cNvPr id="3" name="AutoShape 11"/>
        <xdr:cNvSpPr>
          <a:spLocks/>
        </xdr:cNvSpPr>
      </xdr:nvSpPr>
      <xdr:spPr>
        <a:xfrm>
          <a:off x="457200" y="10639425"/>
          <a:ext cx="3810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62"/>
  <sheetViews>
    <sheetView tabSelected="1" zoomScalePageLayoutView="0" workbookViewId="0" topLeftCell="A1">
      <selection activeCell="M62" sqref="M62:O62"/>
    </sheetView>
  </sheetViews>
  <sheetFormatPr defaultColWidth="3.625" defaultRowHeight="13.5"/>
  <cols>
    <col min="1" max="3" width="3.625" style="3" customWidth="1"/>
    <col min="4" max="4" width="3.75390625" style="3" bestFit="1" customWidth="1"/>
    <col min="5" max="5" width="8.25390625" style="3" bestFit="1" customWidth="1"/>
    <col min="6" max="6" width="3.625" style="3" customWidth="1"/>
    <col min="7" max="9" width="3.75390625" style="3" bestFit="1" customWidth="1"/>
    <col min="10" max="12" width="3.625" style="3" customWidth="1"/>
    <col min="13" max="13" width="4.50390625" style="3" bestFit="1" customWidth="1"/>
    <col min="14" max="43" width="3.625" style="3" customWidth="1"/>
    <col min="44" max="78" width="3.625" style="1" customWidth="1"/>
    <col min="79" max="16384" width="3.625" style="3" customWidth="1"/>
  </cols>
  <sheetData>
    <row r="1" spans="1:43" ht="30" customHeight="1">
      <c r="A1" s="81"/>
      <c r="B1" s="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47.2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3.5">
      <c r="A5" s="1"/>
      <c r="B5" s="1" t="s">
        <v>156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30" customHeight="1" thickBot="1">
      <c r="A6" s="1"/>
      <c r="B6" s="264" t="s">
        <v>89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4.25" thickTop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3.25" customHeight="1">
      <c r="A8" s="8"/>
      <c r="B8" s="9" t="s">
        <v>94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5.75" customHeight="1">
      <c r="A9" s="8"/>
      <c r="B9" s="10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.75" customHeight="1">
      <c r="A10" s="8"/>
      <c r="B10" s="10" t="s">
        <v>157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.75" customHeight="1">
      <c r="A11" s="8"/>
      <c r="B11" s="10" t="s">
        <v>158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2"/>
      <c r="V11" s="12"/>
      <c r="W11" s="13"/>
      <c r="X11" s="13"/>
      <c r="Y11" s="13"/>
      <c r="Z11" s="1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.75" customHeight="1">
      <c r="A12" s="8"/>
      <c r="B12" s="10" t="s">
        <v>159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.75" customHeight="1">
      <c r="A13" s="8"/>
      <c r="B13" s="10" t="s">
        <v>87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.75" customHeight="1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4.2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3.25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22.5" customHeight="1" thickBot="1">
      <c r="A18" s="18"/>
      <c r="B18" s="210" t="s">
        <v>0</v>
      </c>
      <c r="C18" s="211"/>
      <c r="D18" s="211"/>
      <c r="E18" s="212"/>
      <c r="F18" s="221"/>
      <c r="G18" s="96"/>
      <c r="H18" s="97"/>
      <c r="I18" s="218" t="s">
        <v>58</v>
      </c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20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22.5" customHeight="1">
      <c r="A19" s="18"/>
      <c r="B19" s="213" t="s">
        <v>70</v>
      </c>
      <c r="C19" s="214"/>
      <c r="D19" s="214"/>
      <c r="E19" s="215"/>
      <c r="F19" s="216" t="s">
        <v>138</v>
      </c>
      <c r="G19" s="217"/>
      <c r="H19" s="217"/>
      <c r="I19" s="127" t="s">
        <v>142</v>
      </c>
      <c r="J19" s="127"/>
      <c r="K19" s="127"/>
      <c r="L19" s="127" t="s">
        <v>143</v>
      </c>
      <c r="M19" s="127"/>
      <c r="N19" s="127"/>
      <c r="O19" s="127" t="s">
        <v>144</v>
      </c>
      <c r="P19" s="127"/>
      <c r="Q19" s="127"/>
      <c r="R19" s="127" t="s">
        <v>145</v>
      </c>
      <c r="S19" s="127"/>
      <c r="T19" s="127"/>
      <c r="U19" s="127" t="s">
        <v>146</v>
      </c>
      <c r="V19" s="127"/>
      <c r="W19" s="127"/>
      <c r="X19" s="127" t="s">
        <v>147</v>
      </c>
      <c r="Y19" s="127"/>
      <c r="Z19" s="12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2.5" customHeight="1">
      <c r="A20" s="18"/>
      <c r="B20" s="213" t="s">
        <v>86</v>
      </c>
      <c r="C20" s="214"/>
      <c r="D20" s="214"/>
      <c r="E20" s="215"/>
      <c r="F20" s="141"/>
      <c r="G20" s="142"/>
      <c r="H20" s="142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>
        <v>0</v>
      </c>
      <c r="V20" s="129"/>
      <c r="W20" s="129"/>
      <c r="X20" s="129"/>
      <c r="Y20" s="129"/>
      <c r="Z20" s="130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22.5" customHeight="1" thickBot="1">
      <c r="A21" s="18"/>
      <c r="B21" s="207" t="s">
        <v>1</v>
      </c>
      <c r="C21" s="208"/>
      <c r="D21" s="208"/>
      <c r="E21" s="209"/>
      <c r="F21" s="143">
        <v>0</v>
      </c>
      <c r="G21" s="144"/>
      <c r="H21" s="144"/>
      <c r="I21" s="132">
        <v>0</v>
      </c>
      <c r="J21" s="132"/>
      <c r="K21" s="132"/>
      <c r="L21" s="131">
        <v>0</v>
      </c>
      <c r="M21" s="132"/>
      <c r="N21" s="132"/>
      <c r="O21" s="131">
        <v>0</v>
      </c>
      <c r="P21" s="132"/>
      <c r="Q21" s="132"/>
      <c r="R21" s="131">
        <v>0</v>
      </c>
      <c r="S21" s="132"/>
      <c r="T21" s="132"/>
      <c r="U21" s="131">
        <v>0</v>
      </c>
      <c r="V21" s="132"/>
      <c r="W21" s="132"/>
      <c r="X21" s="131">
        <v>0</v>
      </c>
      <c r="Y21" s="132"/>
      <c r="Z21" s="13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2.5" customHeight="1" hidden="1" thickBot="1">
      <c r="A22" s="18"/>
      <c r="B22" s="201" t="s">
        <v>60</v>
      </c>
      <c r="C22" s="202"/>
      <c r="D22" s="202"/>
      <c r="E22" s="203"/>
      <c r="F22" s="204">
        <v>0</v>
      </c>
      <c r="G22" s="205"/>
      <c r="H22" s="205"/>
      <c r="I22" s="206">
        <v>0</v>
      </c>
      <c r="J22" s="145"/>
      <c r="K22" s="145"/>
      <c r="L22" s="206">
        <v>0</v>
      </c>
      <c r="M22" s="145"/>
      <c r="N22" s="145"/>
      <c r="O22" s="206">
        <v>0</v>
      </c>
      <c r="P22" s="145"/>
      <c r="Q22" s="145"/>
      <c r="R22" s="206">
        <v>0</v>
      </c>
      <c r="S22" s="145"/>
      <c r="T22" s="145"/>
      <c r="U22" s="206">
        <v>0</v>
      </c>
      <c r="V22" s="145"/>
      <c r="W22" s="145"/>
      <c r="X22" s="145">
        <v>0</v>
      </c>
      <c r="Y22" s="145"/>
      <c r="Z22" s="14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3.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4.25" thickBot="1">
      <c r="A24" s="153"/>
      <c r="B24" s="84" t="s">
        <v>160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3.5" customHeight="1" thickBot="1">
      <c r="A25" s="153"/>
      <c r="B25" s="21"/>
      <c r="C25" s="10"/>
      <c r="D25" s="10"/>
      <c r="E25" s="10"/>
      <c r="F25" s="10"/>
      <c r="G25" s="10"/>
      <c r="H25" s="88" t="s">
        <v>55</v>
      </c>
      <c r="I25" s="88"/>
      <c r="J25" s="88"/>
      <c r="K25" s="10"/>
      <c r="L25" s="10"/>
      <c r="M25" s="10"/>
      <c r="N25" s="10"/>
      <c r="O25" s="88" t="s">
        <v>56</v>
      </c>
      <c r="P25" s="88"/>
      <c r="Q25" s="124"/>
      <c r="R25" s="147">
        <f>M160-I160+1</f>
        <v>12</v>
      </c>
      <c r="S25" s="148"/>
      <c r="T25" s="149"/>
      <c r="U25" s="125" t="s">
        <v>6</v>
      </c>
      <c r="V25" s="12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4.5" customHeight="1">
      <c r="A26" s="153"/>
      <c r="B26" s="22"/>
      <c r="C26" s="23"/>
      <c r="D26" s="23"/>
      <c r="E26" s="23"/>
      <c r="F26" s="23"/>
      <c r="G26" s="23"/>
      <c r="H26" s="238"/>
      <c r="I26" s="238"/>
      <c r="J26" s="238"/>
      <c r="K26" s="23"/>
      <c r="L26" s="23"/>
      <c r="M26" s="23"/>
      <c r="N26" s="23"/>
      <c r="O26" s="238"/>
      <c r="P26" s="238"/>
      <c r="Q26" s="238"/>
      <c r="R26" s="24"/>
      <c r="S26" s="24"/>
      <c r="T26" s="24"/>
      <c r="U26" s="23"/>
      <c r="V26" s="2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6"/>
      <c r="S27" s="26"/>
      <c r="T27" s="2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7" t="s">
        <v>69</v>
      </c>
      <c r="Q28" s="222" t="s">
        <v>61</v>
      </c>
      <c r="R28" s="223"/>
      <c r="S28" s="223"/>
      <c r="T28" s="223"/>
      <c r="U28" s="223"/>
      <c r="V28" s="22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3.5">
      <c r="A31" s="1"/>
      <c r="B31" s="1"/>
      <c r="C31" s="1"/>
      <c r="D31" s="1"/>
      <c r="E31" s="2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3.5">
      <c r="A34" s="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3.5" customHeight="1">
      <c r="A35" s="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2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38.25" customHeight="1" thickBot="1">
      <c r="A36" s="1"/>
      <c r="B36" s="31" t="s">
        <v>7</v>
      </c>
      <c r="C36" s="19"/>
      <c r="D36" s="19"/>
      <c r="E36" s="19"/>
      <c r="F36" s="19"/>
      <c r="G36" s="19"/>
      <c r="H36" s="19"/>
      <c r="I36" s="32"/>
      <c r="J36" s="32"/>
      <c r="K36" s="32"/>
      <c r="L36" s="32"/>
      <c r="M36" s="32"/>
      <c r="N36" s="32"/>
      <c r="O36" s="32"/>
      <c r="P36" s="32"/>
      <c r="Q36" s="32"/>
      <c r="R36" s="19"/>
      <c r="S36" s="19"/>
      <c r="T36" s="19"/>
      <c r="U36" s="19"/>
      <c r="V36" s="19"/>
      <c r="W36" s="19"/>
      <c r="X36" s="19"/>
      <c r="Y36" s="20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4.25" customHeight="1" thickTop="1">
      <c r="A37" s="1"/>
      <c r="B37" s="21"/>
      <c r="C37" s="10"/>
      <c r="D37" s="10"/>
      <c r="E37" s="10"/>
      <c r="F37" s="10"/>
      <c r="G37" s="10"/>
      <c r="H37" s="10"/>
      <c r="I37" s="33"/>
      <c r="J37" s="225">
        <v>60800</v>
      </c>
      <c r="K37" s="226"/>
      <c r="L37" s="226"/>
      <c r="M37" s="226"/>
      <c r="N37" s="226"/>
      <c r="O37" s="226"/>
      <c r="P37" s="226"/>
      <c r="Q37" s="227"/>
      <c r="R37" s="10"/>
      <c r="S37" s="10"/>
      <c r="T37" s="10"/>
      <c r="U37" s="10"/>
      <c r="V37" s="10"/>
      <c r="W37" s="10"/>
      <c r="X37" s="10"/>
      <c r="Y37" s="3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3.5" customHeight="1">
      <c r="A38" s="1"/>
      <c r="B38" s="21"/>
      <c r="C38" s="10"/>
      <c r="D38" s="10"/>
      <c r="E38" s="10"/>
      <c r="F38" s="10"/>
      <c r="G38" s="10"/>
      <c r="H38" s="10"/>
      <c r="I38" s="33"/>
      <c r="J38" s="228"/>
      <c r="K38" s="229"/>
      <c r="L38" s="229"/>
      <c r="M38" s="229"/>
      <c r="N38" s="229"/>
      <c r="O38" s="229"/>
      <c r="P38" s="229"/>
      <c r="Q38" s="230"/>
      <c r="R38" s="10"/>
      <c r="S38" s="10"/>
      <c r="T38" s="10"/>
      <c r="U38" s="10"/>
      <c r="V38" s="10"/>
      <c r="W38" s="10"/>
      <c r="X38" s="10"/>
      <c r="Y38" s="3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3.5" customHeight="1">
      <c r="A39" s="1"/>
      <c r="B39" s="21"/>
      <c r="C39" s="10"/>
      <c r="D39" s="10"/>
      <c r="E39" s="10"/>
      <c r="F39" s="10"/>
      <c r="G39" s="10"/>
      <c r="H39" s="10"/>
      <c r="I39" s="33"/>
      <c r="J39" s="228"/>
      <c r="K39" s="229"/>
      <c r="L39" s="229"/>
      <c r="M39" s="229"/>
      <c r="N39" s="229"/>
      <c r="O39" s="229"/>
      <c r="P39" s="229"/>
      <c r="Q39" s="230"/>
      <c r="R39" s="10"/>
      <c r="S39" s="10"/>
      <c r="T39" s="10"/>
      <c r="U39" s="10"/>
      <c r="V39" s="10"/>
      <c r="W39" s="10"/>
      <c r="X39" s="10"/>
      <c r="Y39" s="3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3.5" customHeight="1">
      <c r="A40" s="1"/>
      <c r="B40" s="21"/>
      <c r="C40" s="10"/>
      <c r="D40" s="10"/>
      <c r="E40" s="10"/>
      <c r="F40" s="10"/>
      <c r="G40" s="10"/>
      <c r="H40" s="10"/>
      <c r="I40" s="33"/>
      <c r="J40" s="228"/>
      <c r="K40" s="229"/>
      <c r="L40" s="229"/>
      <c r="M40" s="229"/>
      <c r="N40" s="229"/>
      <c r="O40" s="229"/>
      <c r="P40" s="229"/>
      <c r="Q40" s="230"/>
      <c r="R40" s="234" t="s">
        <v>4</v>
      </c>
      <c r="S40" s="235"/>
      <c r="T40" s="235"/>
      <c r="U40" s="235"/>
      <c r="V40" s="235"/>
      <c r="W40" s="235"/>
      <c r="X40" s="235"/>
      <c r="Y40" s="236"/>
      <c r="Z40" s="3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3.5" customHeight="1" thickBot="1">
      <c r="A41" s="1"/>
      <c r="B41" s="21"/>
      <c r="C41" s="10"/>
      <c r="D41" s="10"/>
      <c r="E41" s="10"/>
      <c r="F41" s="10"/>
      <c r="G41" s="10"/>
      <c r="H41" s="10"/>
      <c r="I41" s="33"/>
      <c r="J41" s="231"/>
      <c r="K41" s="232"/>
      <c r="L41" s="232"/>
      <c r="M41" s="232"/>
      <c r="N41" s="232"/>
      <c r="O41" s="232"/>
      <c r="P41" s="232"/>
      <c r="Q41" s="233"/>
      <c r="R41" s="237"/>
      <c r="S41" s="235"/>
      <c r="T41" s="235"/>
      <c r="U41" s="235"/>
      <c r="V41" s="235"/>
      <c r="W41" s="235"/>
      <c r="X41" s="235"/>
      <c r="Y41" s="236"/>
      <c r="Z41" s="3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4.25" thickTop="1">
      <c r="A42" s="1"/>
      <c r="B42" s="21"/>
      <c r="C42" s="10"/>
      <c r="D42" s="10"/>
      <c r="E42" s="10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10"/>
      <c r="W42" s="10"/>
      <c r="X42" s="10"/>
      <c r="Y42" s="3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3.5">
      <c r="A43" s="1"/>
      <c r="B43" s="36" t="s">
        <v>12</v>
      </c>
      <c r="C43" s="10"/>
      <c r="D43" s="10"/>
      <c r="E43" s="10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10"/>
      <c r="W43" s="10"/>
      <c r="X43" s="10"/>
      <c r="Y43" s="3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>
      <c r="A44" s="1"/>
      <c r="B44" s="3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5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3.5">
      <c r="A45" s="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3.5">
      <c r="A46" s="1"/>
      <c r="B46" s="82" t="s">
        <v>16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9.5" customHeight="1">
      <c r="A47" s="1"/>
      <c r="B47" s="82" t="s">
        <v>155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0.25" customHeight="1">
      <c r="A48" s="1"/>
      <c r="B48" s="83" t="s">
        <v>13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6.5">
      <c r="A50" s="1"/>
      <c r="B50" s="38" t="s">
        <v>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4.2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4.25" thickTop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7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5.75" customHeight="1">
      <c r="A54" s="8"/>
      <c r="B54" s="9" t="s">
        <v>161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5.75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5.75" customHeight="1">
      <c r="A56" s="8"/>
      <c r="B56" s="39" t="s">
        <v>95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5.75" customHeight="1" thickBot="1">
      <c r="A57" s="8"/>
      <c r="B57" s="99" t="s">
        <v>47</v>
      </c>
      <c r="C57" s="99"/>
      <c r="D57" s="99" t="s">
        <v>44</v>
      </c>
      <c r="E57" s="99"/>
      <c r="F57" s="99"/>
      <c r="G57" s="99" t="s">
        <v>45</v>
      </c>
      <c r="H57" s="99"/>
      <c r="I57" s="99" t="s">
        <v>162</v>
      </c>
      <c r="J57" s="99"/>
      <c r="K57" s="99"/>
      <c r="L57" s="99" t="s">
        <v>46</v>
      </c>
      <c r="M57" s="99"/>
      <c r="N57" s="99"/>
      <c r="O57" s="99"/>
      <c r="P57" s="10"/>
      <c r="Q57" s="100"/>
      <c r="R57" s="100"/>
      <c r="S57" s="100"/>
      <c r="T57" s="100"/>
      <c r="U57" s="40"/>
      <c r="V57" s="85"/>
      <c r="W57" s="85"/>
      <c r="X57" s="85"/>
      <c r="Y57" s="85"/>
      <c r="Z57" s="10"/>
      <c r="AA57" s="85"/>
      <c r="AB57" s="85"/>
      <c r="AC57" s="85"/>
      <c r="AD57" s="85"/>
      <c r="AE57" s="1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5.75" customHeight="1" thickBot="1">
      <c r="A58" s="8"/>
      <c r="B58" s="99"/>
      <c r="C58" s="99"/>
      <c r="D58" s="99"/>
      <c r="E58" s="99"/>
      <c r="F58" s="99"/>
      <c r="G58" s="99"/>
      <c r="H58" s="99"/>
      <c r="I58" s="99" t="s">
        <v>163</v>
      </c>
      <c r="J58" s="99"/>
      <c r="K58" s="99"/>
      <c r="L58" s="99"/>
      <c r="M58" s="99"/>
      <c r="N58" s="99"/>
      <c r="O58" s="99"/>
      <c r="P58" s="10"/>
      <c r="Q58" s="101" t="s">
        <v>82</v>
      </c>
      <c r="R58" s="102"/>
      <c r="S58" s="102"/>
      <c r="T58" s="103"/>
      <c r="U58" s="40"/>
      <c r="V58" s="120" t="s">
        <v>83</v>
      </c>
      <c r="W58" s="121"/>
      <c r="X58" s="121"/>
      <c r="Y58" s="122"/>
      <c r="Z58" s="10"/>
      <c r="AA58" s="113" t="s">
        <v>48</v>
      </c>
      <c r="AB58" s="114"/>
      <c r="AC58" s="114"/>
      <c r="AD58" s="115"/>
      <c r="AE58" s="1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5.75" customHeight="1" thickBot="1">
      <c r="A59" s="8"/>
      <c r="B59" s="99"/>
      <c r="C59" s="99"/>
      <c r="D59" s="265" t="s">
        <v>96</v>
      </c>
      <c r="E59" s="265"/>
      <c r="F59" s="265"/>
      <c r="G59" s="99"/>
      <c r="H59" s="99"/>
      <c r="I59" s="99" t="s">
        <v>164</v>
      </c>
      <c r="J59" s="99"/>
      <c r="K59" s="99"/>
      <c r="L59" s="99"/>
      <c r="M59" s="99"/>
      <c r="N59" s="99"/>
      <c r="O59" s="99"/>
      <c r="P59" s="10"/>
      <c r="Q59" s="179">
        <v>0</v>
      </c>
      <c r="R59" s="180"/>
      <c r="S59" s="180"/>
      <c r="T59" s="181"/>
      <c r="U59" s="10"/>
      <c r="V59" s="182">
        <v>0</v>
      </c>
      <c r="W59" s="183"/>
      <c r="X59" s="183"/>
      <c r="Y59" s="184"/>
      <c r="Z59" s="10"/>
      <c r="AA59" s="89">
        <v>0</v>
      </c>
      <c r="AB59" s="90"/>
      <c r="AC59" s="90"/>
      <c r="AD59" s="91"/>
      <c r="AE59" s="1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5.75" customHeight="1" thickBot="1">
      <c r="A60" s="8"/>
      <c r="B60" s="10" t="s">
        <v>53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5.75" customHeight="1">
      <c r="A61" s="8"/>
      <c r="B61" s="253"/>
      <c r="C61" s="254"/>
      <c r="D61" s="96" t="str">
        <f>$F$19</f>
        <v>Ａさん</v>
      </c>
      <c r="E61" s="96"/>
      <c r="F61" s="119"/>
      <c r="G61" s="96" t="str">
        <f>$I$19</f>
        <v>Ｂさん</v>
      </c>
      <c r="H61" s="96"/>
      <c r="I61" s="119"/>
      <c r="J61" s="96" t="str">
        <f>$L$19</f>
        <v>Ｃさん</v>
      </c>
      <c r="K61" s="96"/>
      <c r="L61" s="119"/>
      <c r="M61" s="96" t="str">
        <f>$O$19</f>
        <v>Ｄさん</v>
      </c>
      <c r="N61" s="96"/>
      <c r="O61" s="119"/>
      <c r="P61" s="96" t="str">
        <f>$R$19</f>
        <v>Ｅさん</v>
      </c>
      <c r="Q61" s="96"/>
      <c r="R61" s="119"/>
      <c r="S61" s="96" t="str">
        <f>$U$19</f>
        <v>Ｆさん</v>
      </c>
      <c r="T61" s="96"/>
      <c r="U61" s="119"/>
      <c r="V61" s="95" t="str">
        <f>$X$19</f>
        <v>Ｇさん</v>
      </c>
      <c r="W61" s="96"/>
      <c r="X61" s="97"/>
      <c r="Y61" s="10"/>
      <c r="Z61" s="10"/>
      <c r="AA61" s="10"/>
      <c r="AB61" s="10"/>
      <c r="AC61" s="10"/>
      <c r="AD61" s="10"/>
      <c r="AE61" s="1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5.75" customHeight="1">
      <c r="A62" s="8"/>
      <c r="B62" s="244" t="s">
        <v>9</v>
      </c>
      <c r="C62" s="245"/>
      <c r="D62" s="117">
        <v>0</v>
      </c>
      <c r="E62" s="117"/>
      <c r="F62" s="140"/>
      <c r="G62" s="116">
        <v>0</v>
      </c>
      <c r="H62" s="117"/>
      <c r="I62" s="140"/>
      <c r="J62" s="116">
        <v>0</v>
      </c>
      <c r="K62" s="117"/>
      <c r="L62" s="140"/>
      <c r="M62" s="116">
        <v>0</v>
      </c>
      <c r="N62" s="117"/>
      <c r="O62" s="140"/>
      <c r="P62" s="116">
        <v>0</v>
      </c>
      <c r="Q62" s="117"/>
      <c r="R62" s="140"/>
      <c r="S62" s="116">
        <v>0</v>
      </c>
      <c r="T62" s="117"/>
      <c r="U62" s="140"/>
      <c r="V62" s="116">
        <v>0</v>
      </c>
      <c r="W62" s="117"/>
      <c r="X62" s="118"/>
      <c r="Y62" s="10"/>
      <c r="Z62" s="10"/>
      <c r="AA62" s="10"/>
      <c r="AB62" s="10"/>
      <c r="AC62" s="10"/>
      <c r="AD62" s="10"/>
      <c r="AE62" s="1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5.75" customHeight="1">
      <c r="A63" s="8"/>
      <c r="B63" s="242" t="s">
        <v>73</v>
      </c>
      <c r="C63" s="243"/>
      <c r="D63" s="93">
        <v>0</v>
      </c>
      <c r="E63" s="93"/>
      <c r="F63" s="94"/>
      <c r="G63" s="92">
        <v>0</v>
      </c>
      <c r="H63" s="93"/>
      <c r="I63" s="94"/>
      <c r="J63" s="92">
        <v>0</v>
      </c>
      <c r="K63" s="93"/>
      <c r="L63" s="94"/>
      <c r="M63" s="92">
        <v>0</v>
      </c>
      <c r="N63" s="93"/>
      <c r="O63" s="94"/>
      <c r="P63" s="92">
        <v>0</v>
      </c>
      <c r="Q63" s="93"/>
      <c r="R63" s="94"/>
      <c r="S63" s="92">
        <v>0</v>
      </c>
      <c r="T63" s="93"/>
      <c r="U63" s="94"/>
      <c r="V63" s="92">
        <v>0</v>
      </c>
      <c r="W63" s="93"/>
      <c r="X63" s="175"/>
      <c r="Y63" s="10"/>
      <c r="Z63" s="10"/>
      <c r="AA63" s="10"/>
      <c r="AB63" s="10"/>
      <c r="AC63" s="10"/>
      <c r="AD63" s="10"/>
      <c r="AE63" s="1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5.75" customHeight="1" thickBot="1">
      <c r="A64" s="8"/>
      <c r="B64" s="251" t="s">
        <v>10</v>
      </c>
      <c r="C64" s="252"/>
      <c r="D64" s="177">
        <v>0</v>
      </c>
      <c r="E64" s="177"/>
      <c r="F64" s="178"/>
      <c r="G64" s="176">
        <v>0</v>
      </c>
      <c r="H64" s="177"/>
      <c r="I64" s="178"/>
      <c r="J64" s="176">
        <v>0</v>
      </c>
      <c r="K64" s="177"/>
      <c r="L64" s="178"/>
      <c r="M64" s="176">
        <v>0</v>
      </c>
      <c r="N64" s="177"/>
      <c r="O64" s="178"/>
      <c r="P64" s="176">
        <v>0</v>
      </c>
      <c r="Q64" s="177"/>
      <c r="R64" s="178"/>
      <c r="S64" s="176">
        <v>0</v>
      </c>
      <c r="T64" s="177"/>
      <c r="U64" s="178"/>
      <c r="V64" s="176">
        <v>0</v>
      </c>
      <c r="W64" s="177"/>
      <c r="X64" s="200"/>
      <c r="Y64" s="10"/>
      <c r="Z64" s="10"/>
      <c r="AA64" s="10"/>
      <c r="AB64" s="10"/>
      <c r="AC64" s="10"/>
      <c r="AD64" s="10"/>
      <c r="AE64" s="1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9.5" customHeight="1">
      <c r="A65" s="8"/>
      <c r="B65" s="41" t="s">
        <v>124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5.75" customHeight="1" hidden="1">
      <c r="A66" s="8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1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5.75" customHeight="1" hidden="1">
      <c r="A67" s="8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43"/>
      <c r="Q67" s="85"/>
      <c r="R67" s="85"/>
      <c r="S67" s="85"/>
      <c r="T67" s="85"/>
      <c r="U67" s="44"/>
      <c r="V67" s="85"/>
      <c r="W67" s="85"/>
      <c r="X67" s="85"/>
      <c r="Y67" s="85"/>
      <c r="Z67" s="43"/>
      <c r="AA67" s="85"/>
      <c r="AB67" s="85"/>
      <c r="AC67" s="85"/>
      <c r="AD67" s="85"/>
      <c r="AE67" s="1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5.75" customHeight="1" hidden="1">
      <c r="A68" s="8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43"/>
      <c r="Q68" s="85"/>
      <c r="R68" s="85"/>
      <c r="S68" s="85"/>
      <c r="T68" s="85"/>
      <c r="U68" s="44"/>
      <c r="V68" s="85"/>
      <c r="W68" s="85"/>
      <c r="X68" s="85"/>
      <c r="Y68" s="85"/>
      <c r="Z68" s="43"/>
      <c r="AA68" s="85"/>
      <c r="AB68" s="85"/>
      <c r="AC68" s="85"/>
      <c r="AD68" s="85"/>
      <c r="AE68" s="1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5.75" customHeight="1" hidden="1">
      <c r="A69" s="8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43"/>
      <c r="Q69" s="86">
        <v>0</v>
      </c>
      <c r="R69" s="86"/>
      <c r="S69" s="86"/>
      <c r="T69" s="86"/>
      <c r="U69" s="45"/>
      <c r="V69" s="86">
        <v>0</v>
      </c>
      <c r="W69" s="86"/>
      <c r="X69" s="86"/>
      <c r="Y69" s="86"/>
      <c r="Z69" s="43"/>
      <c r="AA69" s="86">
        <v>0</v>
      </c>
      <c r="AB69" s="86"/>
      <c r="AC69" s="86"/>
      <c r="AD69" s="86"/>
      <c r="AE69" s="1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5.75" customHeight="1" hidden="1">
      <c r="A70" s="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1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5.75" customHeight="1" hidden="1">
      <c r="A71" s="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43"/>
      <c r="Z71" s="43"/>
      <c r="AA71" s="43"/>
      <c r="AB71" s="43"/>
      <c r="AC71" s="43"/>
      <c r="AD71" s="43"/>
      <c r="AE71" s="1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5.75" customHeight="1" hidden="1">
      <c r="A72" s="8"/>
      <c r="B72" s="88"/>
      <c r="C72" s="88"/>
      <c r="D72" s="87">
        <v>0</v>
      </c>
      <c r="E72" s="87"/>
      <c r="F72" s="87"/>
      <c r="G72" s="87">
        <v>0</v>
      </c>
      <c r="H72" s="87"/>
      <c r="I72" s="87"/>
      <c r="J72" s="87">
        <v>0</v>
      </c>
      <c r="K72" s="87"/>
      <c r="L72" s="87"/>
      <c r="M72" s="87">
        <v>0</v>
      </c>
      <c r="N72" s="87"/>
      <c r="O72" s="87"/>
      <c r="P72" s="87">
        <v>0</v>
      </c>
      <c r="Q72" s="87"/>
      <c r="R72" s="87"/>
      <c r="S72" s="87">
        <v>0</v>
      </c>
      <c r="T72" s="87"/>
      <c r="U72" s="87"/>
      <c r="V72" s="87">
        <v>0</v>
      </c>
      <c r="W72" s="87"/>
      <c r="X72" s="87"/>
      <c r="Y72" s="43"/>
      <c r="Z72" s="43"/>
      <c r="AA72" s="43"/>
      <c r="AB72" s="43"/>
      <c r="AC72" s="43"/>
      <c r="AD72" s="43"/>
      <c r="AE72" s="1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5.75" customHeight="1" hidden="1">
      <c r="A73" s="8"/>
      <c r="B73" s="88"/>
      <c r="C73" s="88"/>
      <c r="D73" s="87">
        <v>0</v>
      </c>
      <c r="E73" s="87"/>
      <c r="F73" s="87"/>
      <c r="G73" s="87">
        <v>0</v>
      </c>
      <c r="H73" s="87"/>
      <c r="I73" s="87"/>
      <c r="J73" s="87">
        <v>0</v>
      </c>
      <c r="K73" s="87"/>
      <c r="L73" s="87"/>
      <c r="M73" s="87">
        <v>0</v>
      </c>
      <c r="N73" s="87"/>
      <c r="O73" s="87"/>
      <c r="P73" s="87">
        <v>0</v>
      </c>
      <c r="Q73" s="87"/>
      <c r="R73" s="87"/>
      <c r="S73" s="87">
        <v>0</v>
      </c>
      <c r="T73" s="87"/>
      <c r="U73" s="87"/>
      <c r="V73" s="87">
        <v>0</v>
      </c>
      <c r="W73" s="87"/>
      <c r="X73" s="87"/>
      <c r="Y73" s="43"/>
      <c r="Z73" s="43"/>
      <c r="AA73" s="43"/>
      <c r="AB73" s="43"/>
      <c r="AC73" s="43"/>
      <c r="AD73" s="43"/>
      <c r="AE73" s="1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5.75" customHeight="1" hidden="1">
      <c r="A74" s="8"/>
      <c r="B74" s="88"/>
      <c r="C74" s="88"/>
      <c r="D74" s="87">
        <v>0</v>
      </c>
      <c r="E74" s="87"/>
      <c r="F74" s="87"/>
      <c r="G74" s="87">
        <v>0</v>
      </c>
      <c r="H74" s="87"/>
      <c r="I74" s="87"/>
      <c r="J74" s="87">
        <v>0</v>
      </c>
      <c r="K74" s="87"/>
      <c r="L74" s="87"/>
      <c r="M74" s="87">
        <v>0</v>
      </c>
      <c r="N74" s="87"/>
      <c r="O74" s="87"/>
      <c r="P74" s="87">
        <v>0</v>
      </c>
      <c r="Q74" s="87"/>
      <c r="R74" s="87"/>
      <c r="S74" s="87">
        <v>0</v>
      </c>
      <c r="T74" s="87"/>
      <c r="U74" s="87"/>
      <c r="V74" s="87">
        <v>0</v>
      </c>
      <c r="W74" s="87"/>
      <c r="X74" s="87"/>
      <c r="Y74" s="43"/>
      <c r="Z74" s="43"/>
      <c r="AA74" s="43"/>
      <c r="AB74" s="43"/>
      <c r="AC74" s="43"/>
      <c r="AD74" s="43"/>
      <c r="AE74" s="1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9.5" customHeight="1" hidden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5.75" customHeight="1">
      <c r="A76" s="8"/>
      <c r="B76" s="39" t="s">
        <v>97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43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5.75" customHeight="1" thickBot="1">
      <c r="A77" s="8"/>
      <c r="B77" s="99" t="s">
        <v>0</v>
      </c>
      <c r="C77" s="99"/>
      <c r="D77" s="99"/>
      <c r="E77" s="99" t="s">
        <v>75</v>
      </c>
      <c r="F77" s="250" t="s">
        <v>165</v>
      </c>
      <c r="G77" s="250"/>
      <c r="H77" s="250"/>
      <c r="I77" s="250"/>
      <c r="J77" s="250"/>
      <c r="K77" s="250"/>
      <c r="L77" s="99" t="s">
        <v>77</v>
      </c>
      <c r="M77" s="99"/>
      <c r="N77" s="99"/>
      <c r="O77" s="99"/>
      <c r="P77" s="10"/>
      <c r="Q77" s="100"/>
      <c r="R77" s="100"/>
      <c r="S77" s="100"/>
      <c r="T77" s="100"/>
      <c r="U77" s="40"/>
      <c r="V77" s="112"/>
      <c r="W77" s="112"/>
      <c r="X77" s="112"/>
      <c r="Y77" s="112"/>
      <c r="Z77" s="10"/>
      <c r="AA77" s="98"/>
      <c r="AB77" s="98"/>
      <c r="AC77" s="98"/>
      <c r="AD77" s="98"/>
      <c r="AE77" s="1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5.75" customHeight="1" thickBot="1">
      <c r="A78" s="8"/>
      <c r="B78" s="99"/>
      <c r="C78" s="99"/>
      <c r="D78" s="99"/>
      <c r="E78" s="99"/>
      <c r="F78" s="250"/>
      <c r="G78" s="250"/>
      <c r="H78" s="250"/>
      <c r="I78" s="250"/>
      <c r="J78" s="250"/>
      <c r="K78" s="250"/>
      <c r="L78" s="99"/>
      <c r="M78" s="99"/>
      <c r="N78" s="99"/>
      <c r="O78" s="99"/>
      <c r="P78" s="10"/>
      <c r="Q78" s="101" t="s">
        <v>78</v>
      </c>
      <c r="R78" s="102"/>
      <c r="S78" s="102"/>
      <c r="T78" s="103"/>
      <c r="U78" s="40"/>
      <c r="V78" s="120" t="s">
        <v>80</v>
      </c>
      <c r="W78" s="121"/>
      <c r="X78" s="121"/>
      <c r="Y78" s="122"/>
      <c r="Z78" s="10"/>
      <c r="AA78" s="113" t="s">
        <v>49</v>
      </c>
      <c r="AB78" s="114"/>
      <c r="AC78" s="114"/>
      <c r="AD78" s="115"/>
      <c r="AE78" s="1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5.75" customHeight="1" thickBot="1">
      <c r="A79" s="8"/>
      <c r="B79" s="99"/>
      <c r="C79" s="99"/>
      <c r="D79" s="99"/>
      <c r="E79" s="99"/>
      <c r="F79" s="250"/>
      <c r="G79" s="250"/>
      <c r="H79" s="250"/>
      <c r="I79" s="250"/>
      <c r="J79" s="250"/>
      <c r="K79" s="250"/>
      <c r="L79" s="99"/>
      <c r="M79" s="99"/>
      <c r="N79" s="99"/>
      <c r="O79" s="99"/>
      <c r="P79" s="10"/>
      <c r="Q79" s="179">
        <v>23800</v>
      </c>
      <c r="R79" s="180"/>
      <c r="S79" s="180"/>
      <c r="T79" s="181"/>
      <c r="U79" s="45"/>
      <c r="V79" s="182">
        <v>10000</v>
      </c>
      <c r="W79" s="183"/>
      <c r="X79" s="183"/>
      <c r="Y79" s="184"/>
      <c r="Z79" s="10"/>
      <c r="AA79" s="89">
        <v>0</v>
      </c>
      <c r="AB79" s="90"/>
      <c r="AC79" s="90"/>
      <c r="AD79" s="91"/>
      <c r="AE79" s="1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5.75" customHeight="1" thickBot="1">
      <c r="A80" s="8"/>
      <c r="B80" s="10" t="s">
        <v>54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5.75" customHeight="1">
      <c r="A81" s="8"/>
      <c r="B81" s="253"/>
      <c r="C81" s="254"/>
      <c r="D81" s="96" t="str">
        <f>$F$19</f>
        <v>Ａさん</v>
      </c>
      <c r="E81" s="96"/>
      <c r="F81" s="119"/>
      <c r="G81" s="96" t="str">
        <f>$I$19</f>
        <v>Ｂさん</v>
      </c>
      <c r="H81" s="96"/>
      <c r="I81" s="119"/>
      <c r="J81" s="96" t="str">
        <f>$L$19</f>
        <v>Ｃさん</v>
      </c>
      <c r="K81" s="96"/>
      <c r="L81" s="119"/>
      <c r="M81" s="96" t="str">
        <f>$O$19</f>
        <v>Ｄさん</v>
      </c>
      <c r="N81" s="96"/>
      <c r="O81" s="119"/>
      <c r="P81" s="96" t="str">
        <f>$R$19</f>
        <v>Ｅさん</v>
      </c>
      <c r="Q81" s="96"/>
      <c r="R81" s="119"/>
      <c r="S81" s="96" t="str">
        <f>$U$19</f>
        <v>Ｆさん</v>
      </c>
      <c r="T81" s="96"/>
      <c r="U81" s="119"/>
      <c r="V81" s="95" t="str">
        <f>$X$19</f>
        <v>Ｇさん</v>
      </c>
      <c r="W81" s="96"/>
      <c r="X81" s="97"/>
      <c r="Y81" s="10"/>
      <c r="Z81" s="10"/>
      <c r="AA81" s="10"/>
      <c r="AB81" s="10"/>
      <c r="AC81" s="10"/>
      <c r="AD81" s="10"/>
      <c r="AE81" s="1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5.75" customHeight="1">
      <c r="A82" s="8"/>
      <c r="B82" s="244" t="s">
        <v>9</v>
      </c>
      <c r="C82" s="245"/>
      <c r="D82" s="117">
        <v>23800</v>
      </c>
      <c r="E82" s="117"/>
      <c r="F82" s="140"/>
      <c r="G82" s="116">
        <v>0</v>
      </c>
      <c r="H82" s="117"/>
      <c r="I82" s="140"/>
      <c r="J82" s="116">
        <v>0</v>
      </c>
      <c r="K82" s="117"/>
      <c r="L82" s="140"/>
      <c r="M82" s="116">
        <v>0</v>
      </c>
      <c r="N82" s="117"/>
      <c r="O82" s="140"/>
      <c r="P82" s="116">
        <v>0</v>
      </c>
      <c r="Q82" s="117"/>
      <c r="R82" s="140"/>
      <c r="S82" s="116">
        <v>0</v>
      </c>
      <c r="T82" s="117"/>
      <c r="U82" s="140"/>
      <c r="V82" s="116">
        <v>0</v>
      </c>
      <c r="W82" s="117"/>
      <c r="X82" s="118"/>
      <c r="Y82" s="10"/>
      <c r="Z82" s="10"/>
      <c r="AA82" s="10"/>
      <c r="AB82" s="10"/>
      <c r="AC82" s="10"/>
      <c r="AD82" s="10"/>
      <c r="AE82" s="1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5.75" customHeight="1">
      <c r="A83" s="8"/>
      <c r="B83" s="242" t="s">
        <v>72</v>
      </c>
      <c r="C83" s="243"/>
      <c r="D83" s="93">
        <v>10000</v>
      </c>
      <c r="E83" s="93"/>
      <c r="F83" s="94"/>
      <c r="G83" s="92">
        <v>0</v>
      </c>
      <c r="H83" s="93"/>
      <c r="I83" s="94"/>
      <c r="J83" s="92">
        <v>0</v>
      </c>
      <c r="K83" s="93"/>
      <c r="L83" s="94"/>
      <c r="M83" s="92">
        <v>0</v>
      </c>
      <c r="N83" s="93"/>
      <c r="O83" s="94"/>
      <c r="P83" s="92">
        <v>0</v>
      </c>
      <c r="Q83" s="93"/>
      <c r="R83" s="94"/>
      <c r="S83" s="92">
        <v>0</v>
      </c>
      <c r="T83" s="93"/>
      <c r="U83" s="94"/>
      <c r="V83" s="92">
        <v>0</v>
      </c>
      <c r="W83" s="93"/>
      <c r="X83" s="175"/>
      <c r="Y83" s="10"/>
      <c r="Z83" s="10"/>
      <c r="AA83" s="10"/>
      <c r="AB83" s="10"/>
      <c r="AC83" s="10"/>
      <c r="AD83" s="10"/>
      <c r="AE83" s="1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5.75" customHeight="1" thickBot="1">
      <c r="A84" s="8"/>
      <c r="B84" s="251" t="s">
        <v>10</v>
      </c>
      <c r="C84" s="252"/>
      <c r="D84" s="177">
        <v>0</v>
      </c>
      <c r="E84" s="177"/>
      <c r="F84" s="178"/>
      <c r="G84" s="176">
        <v>0</v>
      </c>
      <c r="H84" s="177"/>
      <c r="I84" s="178"/>
      <c r="J84" s="176">
        <v>0</v>
      </c>
      <c r="K84" s="177"/>
      <c r="L84" s="178"/>
      <c r="M84" s="176">
        <v>0</v>
      </c>
      <c r="N84" s="177"/>
      <c r="O84" s="178"/>
      <c r="P84" s="176">
        <v>0</v>
      </c>
      <c r="Q84" s="177"/>
      <c r="R84" s="178"/>
      <c r="S84" s="176">
        <v>0</v>
      </c>
      <c r="T84" s="177"/>
      <c r="U84" s="178"/>
      <c r="V84" s="176">
        <v>0</v>
      </c>
      <c r="W84" s="177"/>
      <c r="X84" s="200"/>
      <c r="Y84" s="10"/>
      <c r="Z84" s="10"/>
      <c r="AA84" s="10"/>
      <c r="AB84" s="10"/>
      <c r="AC84" s="10"/>
      <c r="AD84" s="10"/>
      <c r="AE84" s="1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9.5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5.75" customHeight="1">
      <c r="A86" s="8"/>
      <c r="B86" s="39" t="s">
        <v>98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5.75" customHeight="1" thickBot="1">
      <c r="A87" s="8"/>
      <c r="B87" s="99" t="s">
        <v>51</v>
      </c>
      <c r="C87" s="99"/>
      <c r="D87" s="99"/>
      <c r="E87" s="99" t="s">
        <v>76</v>
      </c>
      <c r="F87" s="250" t="s">
        <v>166</v>
      </c>
      <c r="G87" s="250"/>
      <c r="H87" s="250"/>
      <c r="I87" s="250"/>
      <c r="J87" s="250"/>
      <c r="K87" s="250"/>
      <c r="L87" s="99" t="s">
        <v>52</v>
      </c>
      <c r="M87" s="99"/>
      <c r="N87" s="99"/>
      <c r="O87" s="99"/>
      <c r="P87" s="10"/>
      <c r="Q87" s="100"/>
      <c r="R87" s="100"/>
      <c r="S87" s="100"/>
      <c r="T87" s="100"/>
      <c r="U87" s="40"/>
      <c r="V87" s="112"/>
      <c r="W87" s="112"/>
      <c r="X87" s="112"/>
      <c r="Y87" s="112"/>
      <c r="Z87" s="10"/>
      <c r="AA87" s="98"/>
      <c r="AB87" s="98"/>
      <c r="AC87" s="98"/>
      <c r="AD87" s="98"/>
      <c r="AE87" s="1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5.75" customHeight="1" thickBot="1">
      <c r="A88" s="8"/>
      <c r="B88" s="99"/>
      <c r="C88" s="99"/>
      <c r="D88" s="99"/>
      <c r="E88" s="99"/>
      <c r="F88" s="250"/>
      <c r="G88" s="250"/>
      <c r="H88" s="250"/>
      <c r="I88" s="250"/>
      <c r="J88" s="250"/>
      <c r="K88" s="250"/>
      <c r="L88" s="99"/>
      <c r="M88" s="99"/>
      <c r="N88" s="99"/>
      <c r="O88" s="99"/>
      <c r="P88" s="10"/>
      <c r="Q88" s="101" t="s">
        <v>79</v>
      </c>
      <c r="R88" s="102"/>
      <c r="S88" s="102"/>
      <c r="T88" s="103"/>
      <c r="U88" s="40"/>
      <c r="V88" s="120" t="s">
        <v>81</v>
      </c>
      <c r="W88" s="121"/>
      <c r="X88" s="121"/>
      <c r="Y88" s="122"/>
      <c r="Z88" s="10"/>
      <c r="AA88" s="113" t="s">
        <v>50</v>
      </c>
      <c r="AB88" s="114"/>
      <c r="AC88" s="114"/>
      <c r="AD88" s="115"/>
      <c r="AE88" s="1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5.75" customHeight="1" thickBot="1">
      <c r="A89" s="8"/>
      <c r="B89" s="99"/>
      <c r="C89" s="99"/>
      <c r="D89" s="99"/>
      <c r="E89" s="99"/>
      <c r="F89" s="250"/>
      <c r="G89" s="250"/>
      <c r="H89" s="250"/>
      <c r="I89" s="250"/>
      <c r="J89" s="250"/>
      <c r="K89" s="250"/>
      <c r="L89" s="99"/>
      <c r="M89" s="99"/>
      <c r="N89" s="99"/>
      <c r="O89" s="99"/>
      <c r="P89" s="10"/>
      <c r="Q89" s="179">
        <v>19500</v>
      </c>
      <c r="R89" s="180"/>
      <c r="S89" s="180"/>
      <c r="T89" s="181"/>
      <c r="U89" s="45"/>
      <c r="V89" s="182">
        <v>7500</v>
      </c>
      <c r="W89" s="183"/>
      <c r="X89" s="183"/>
      <c r="Y89" s="184"/>
      <c r="Z89" s="10"/>
      <c r="AA89" s="89">
        <v>0</v>
      </c>
      <c r="AB89" s="90"/>
      <c r="AC89" s="90"/>
      <c r="AD89" s="91"/>
      <c r="AE89" s="1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9.5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5.75" customHeight="1" thickBot="1">
      <c r="A91" s="8"/>
      <c r="B91" s="39" t="s">
        <v>99</v>
      </c>
      <c r="C91" s="3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5.75" customHeight="1" thickTop="1">
      <c r="A92" s="8"/>
      <c r="B92" s="255"/>
      <c r="C92" s="256"/>
      <c r="D92" s="246" t="s">
        <v>14</v>
      </c>
      <c r="E92" s="198"/>
      <c r="F92" s="198"/>
      <c r="G92" s="199"/>
      <c r="H92" s="10"/>
      <c r="I92" s="150" t="s">
        <v>68</v>
      </c>
      <c r="J92" s="151"/>
      <c r="K92" s="151"/>
      <c r="L92" s="152"/>
      <c r="M92" s="10"/>
      <c r="N92" s="197" t="s">
        <v>15</v>
      </c>
      <c r="O92" s="198"/>
      <c r="P92" s="198"/>
      <c r="Q92" s="199"/>
      <c r="R92" s="10"/>
      <c r="S92" s="10"/>
      <c r="T92" s="10"/>
      <c r="U92" s="10"/>
      <c r="V92" s="191" t="s">
        <v>11</v>
      </c>
      <c r="W92" s="192"/>
      <c r="X92" s="192"/>
      <c r="Y92" s="193"/>
      <c r="Z92" s="10"/>
      <c r="AA92" s="10"/>
      <c r="AB92" s="10"/>
      <c r="AC92" s="10"/>
      <c r="AD92" s="10"/>
      <c r="AE92" s="1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5.75" customHeight="1" thickBot="1">
      <c r="A93" s="8"/>
      <c r="B93" s="257"/>
      <c r="C93" s="258"/>
      <c r="D93" s="247"/>
      <c r="E93" s="248"/>
      <c r="F93" s="248"/>
      <c r="G93" s="249"/>
      <c r="H93" s="10"/>
      <c r="I93" s="109" t="str">
        <f>IF(R25&lt;12,"（　"&amp;12-R25&amp;" カ月分　）","(加入月に応じて按分）")</f>
        <v>(加入月に応じて按分）</v>
      </c>
      <c r="J93" s="110"/>
      <c r="K93" s="110"/>
      <c r="L93" s="111"/>
      <c r="M93" s="10"/>
      <c r="N93" s="109" t="s">
        <v>57</v>
      </c>
      <c r="O93" s="110"/>
      <c r="P93" s="110"/>
      <c r="Q93" s="111"/>
      <c r="R93" s="10"/>
      <c r="S93" s="88"/>
      <c r="T93" s="88"/>
      <c r="U93" s="10"/>
      <c r="V93" s="194"/>
      <c r="W93" s="195"/>
      <c r="X93" s="195"/>
      <c r="Y93" s="196"/>
      <c r="Z93" s="10"/>
      <c r="AA93" s="10"/>
      <c r="AB93" s="10"/>
      <c r="AC93" s="10"/>
      <c r="AD93" s="10"/>
      <c r="AE93" s="1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5.75" customHeight="1" thickTop="1">
      <c r="A94" s="8"/>
      <c r="B94" s="239" t="s">
        <v>9</v>
      </c>
      <c r="C94" s="240"/>
      <c r="D94" s="241">
        <v>43300</v>
      </c>
      <c r="E94" s="157"/>
      <c r="F94" s="157"/>
      <c r="G94" s="158"/>
      <c r="H94" s="173" t="s">
        <v>66</v>
      </c>
      <c r="I94" s="156">
        <v>0</v>
      </c>
      <c r="J94" s="157"/>
      <c r="K94" s="157"/>
      <c r="L94" s="158"/>
      <c r="M94" s="173" t="s">
        <v>67</v>
      </c>
      <c r="N94" s="156">
        <v>43300</v>
      </c>
      <c r="O94" s="157"/>
      <c r="P94" s="157"/>
      <c r="Q94" s="158"/>
      <c r="R94" s="10"/>
      <c r="S94" s="10"/>
      <c r="T94" s="10"/>
      <c r="U94" s="10"/>
      <c r="V94" s="185">
        <v>60800</v>
      </c>
      <c r="W94" s="186"/>
      <c r="X94" s="186"/>
      <c r="Y94" s="187"/>
      <c r="Z94" s="10"/>
      <c r="AA94" s="10"/>
      <c r="AB94" s="10"/>
      <c r="AC94" s="10"/>
      <c r="AD94" s="10"/>
      <c r="AE94" s="1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5.75" customHeight="1">
      <c r="A95" s="8"/>
      <c r="B95" s="262" t="s">
        <v>72</v>
      </c>
      <c r="C95" s="263"/>
      <c r="D95" s="261">
        <v>17500</v>
      </c>
      <c r="E95" s="138"/>
      <c r="F95" s="138"/>
      <c r="G95" s="139"/>
      <c r="H95" s="173"/>
      <c r="I95" s="137">
        <v>0</v>
      </c>
      <c r="J95" s="138"/>
      <c r="K95" s="138"/>
      <c r="L95" s="139"/>
      <c r="M95" s="173"/>
      <c r="N95" s="137">
        <v>17500</v>
      </c>
      <c r="O95" s="138"/>
      <c r="P95" s="138"/>
      <c r="Q95" s="139"/>
      <c r="R95" s="10"/>
      <c r="S95" s="10"/>
      <c r="T95" s="10"/>
      <c r="U95" s="10"/>
      <c r="V95" s="185"/>
      <c r="W95" s="186"/>
      <c r="X95" s="186"/>
      <c r="Y95" s="187"/>
      <c r="Z95" s="10"/>
      <c r="AA95" s="10"/>
      <c r="AB95" s="10"/>
      <c r="AC95" s="10"/>
      <c r="AD95" s="10"/>
      <c r="AE95" s="1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5.75" customHeight="1" thickBot="1">
      <c r="A96" s="8"/>
      <c r="B96" s="259" t="s">
        <v>10</v>
      </c>
      <c r="C96" s="260"/>
      <c r="D96" s="174">
        <v>0</v>
      </c>
      <c r="E96" s="135"/>
      <c r="F96" s="135"/>
      <c r="G96" s="136"/>
      <c r="H96" s="173"/>
      <c r="I96" s="106">
        <v>0</v>
      </c>
      <c r="J96" s="107"/>
      <c r="K96" s="107"/>
      <c r="L96" s="108"/>
      <c r="M96" s="173"/>
      <c r="N96" s="134">
        <v>0</v>
      </c>
      <c r="O96" s="135"/>
      <c r="P96" s="135"/>
      <c r="Q96" s="136"/>
      <c r="R96" s="10"/>
      <c r="S96" s="10"/>
      <c r="T96" s="10"/>
      <c r="U96" s="10"/>
      <c r="V96" s="188"/>
      <c r="W96" s="189"/>
      <c r="X96" s="189"/>
      <c r="Y96" s="190"/>
      <c r="Z96" s="10"/>
      <c r="AA96" s="10"/>
      <c r="AB96" s="10"/>
      <c r="AC96" s="10"/>
      <c r="AD96" s="10"/>
      <c r="AE96" s="1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4.25" thickBot="1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5" customHeight="1" thickTop="1">
      <c r="A98" s="1"/>
      <c r="B98" s="1"/>
      <c r="C98" s="29" t="s">
        <v>84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5" customHeight="1">
      <c r="A99" s="1"/>
      <c r="B99" s="1"/>
      <c r="C99" s="29" t="s">
        <v>167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5" customHeight="1">
      <c r="A100" s="1"/>
      <c r="B100" s="1"/>
      <c r="C100" s="29" t="s">
        <v>74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5" customHeight="1">
      <c r="A101" s="1"/>
      <c r="B101" s="1"/>
      <c r="C101" s="46" t="s">
        <v>168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5" customHeight="1">
      <c r="A102" s="1"/>
      <c r="B102" s="1"/>
      <c r="C102" s="1" t="s">
        <v>88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5" customHeight="1">
      <c r="A103" s="1"/>
      <c r="B103" s="1"/>
      <c r="C103" s="46" t="s">
        <v>169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5" customHeight="1">
      <c r="A104" s="1"/>
      <c r="B104" s="1"/>
      <c r="C104" s="1" t="s">
        <v>170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5" customHeight="1">
      <c r="A105" s="1"/>
      <c r="B105" s="1"/>
      <c r="C105" s="1" t="s">
        <v>90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5" customHeight="1">
      <c r="A106" s="1"/>
      <c r="B106" s="1"/>
      <c r="C106" s="46" t="s">
        <v>171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5" customHeight="1">
      <c r="A108" s="1"/>
      <c r="B108" s="1"/>
      <c r="C108" s="1" t="s">
        <v>13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="1" customFormat="1" ht="13.5"/>
    <row r="112" s="1" customFormat="1" ht="13.5" customHeight="1"/>
    <row r="113" spans="1:26" ht="13.5" customHeight="1" hidden="1">
      <c r="A113" s="47"/>
      <c r="B113" s="48"/>
      <c r="C113" s="105"/>
      <c r="D113" s="105"/>
      <c r="E113" s="105"/>
      <c r="F113" s="105"/>
      <c r="G113" s="105" t="str">
        <f>D81</f>
        <v>Ａさん</v>
      </c>
      <c r="H113" s="105"/>
      <c r="I113" s="105" t="str">
        <f>G81</f>
        <v>Ｂさん</v>
      </c>
      <c r="J113" s="105"/>
      <c r="K113" s="105" t="str">
        <f>J81</f>
        <v>Ｃさん</v>
      </c>
      <c r="L113" s="105"/>
      <c r="M113" s="105" t="str">
        <f>M81</f>
        <v>Ｄさん</v>
      </c>
      <c r="N113" s="105"/>
      <c r="O113" s="105" t="str">
        <f>P81</f>
        <v>Ｅさん</v>
      </c>
      <c r="P113" s="105"/>
      <c r="Q113" s="105" t="str">
        <f>S81</f>
        <v>Ｆさん</v>
      </c>
      <c r="R113" s="105"/>
      <c r="S113" s="105" t="str">
        <f>S81</f>
        <v>Ｆさん</v>
      </c>
      <c r="T113" s="105"/>
      <c r="U113" s="105" t="s">
        <v>20</v>
      </c>
      <c r="V113" s="105"/>
      <c r="W113" s="47"/>
      <c r="X113" s="47"/>
      <c r="Y113" s="47"/>
      <c r="Z113" s="47"/>
    </row>
    <row r="114" spans="2:24" ht="13.5" customHeight="1" hidden="1">
      <c r="B114" s="4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47"/>
      <c r="X114" s="47"/>
    </row>
    <row r="115" spans="2:24" ht="13.5" customHeight="1" hidden="1">
      <c r="B115" s="48"/>
      <c r="C115" s="105" t="s">
        <v>21</v>
      </c>
      <c r="D115" s="105"/>
      <c r="E115" s="159" t="s">
        <v>9</v>
      </c>
      <c r="F115" s="159"/>
      <c r="G115" s="105" t="s">
        <v>42</v>
      </c>
      <c r="H115" s="105"/>
      <c r="I115" s="105" t="str">
        <f>IF($D$148&gt;1,"有り","なし")</f>
        <v>なし</v>
      </c>
      <c r="J115" s="105"/>
      <c r="K115" s="105" t="str">
        <f>IF($D$148&gt;2,"有り","なし")</f>
        <v>なし</v>
      </c>
      <c r="L115" s="105"/>
      <c r="M115" s="105" t="str">
        <f>IF($D$148&gt;3,"有り","なし")</f>
        <v>なし</v>
      </c>
      <c r="N115" s="105"/>
      <c r="O115" s="105" t="str">
        <f>IF($D$148&gt;4,"有り","なし")</f>
        <v>なし</v>
      </c>
      <c r="P115" s="105"/>
      <c r="Q115" s="105" t="str">
        <f>IF($D$148&gt;5,"有り","なし")</f>
        <v>なし</v>
      </c>
      <c r="R115" s="105"/>
      <c r="S115" s="105" t="str">
        <f>IF($D$148&gt;6,"有り","なし")</f>
        <v>なし</v>
      </c>
      <c r="T115" s="105"/>
      <c r="U115" s="104">
        <f>D148</f>
        <v>1</v>
      </c>
      <c r="V115" s="104"/>
      <c r="W115" s="47"/>
      <c r="X115" s="47"/>
    </row>
    <row r="116" spans="2:24" ht="13.5" customHeight="1" hidden="1">
      <c r="B116" s="48"/>
      <c r="C116" s="105"/>
      <c r="D116" s="105"/>
      <c r="E116" s="159" t="s">
        <v>10</v>
      </c>
      <c r="F116" s="159"/>
      <c r="G116" s="105" t="str">
        <f>IF($G$148=1,"有り","なし")</f>
        <v>なし</v>
      </c>
      <c r="H116" s="105"/>
      <c r="I116" s="105" t="str">
        <f>IF($G$149=1,"有り","なし")</f>
        <v>なし</v>
      </c>
      <c r="J116" s="105"/>
      <c r="K116" s="105" t="str">
        <f>IF($G$150=1,"有り","なし")</f>
        <v>なし</v>
      </c>
      <c r="L116" s="105"/>
      <c r="M116" s="105" t="str">
        <f>IF($G$151=1,"有り","なし")</f>
        <v>なし</v>
      </c>
      <c r="N116" s="105"/>
      <c r="O116" s="105" t="str">
        <f>IF($G$152=1,"有り","なし")</f>
        <v>なし</v>
      </c>
      <c r="P116" s="105"/>
      <c r="Q116" s="105" t="str">
        <f>IF($G$153=1,"有り","なし")</f>
        <v>なし</v>
      </c>
      <c r="R116" s="105"/>
      <c r="S116" s="105" t="str">
        <f>IF($G$154=1,"有り","なし")</f>
        <v>なし</v>
      </c>
      <c r="T116" s="105"/>
      <c r="U116" s="104">
        <f>H148</f>
        <v>0</v>
      </c>
      <c r="V116" s="104"/>
      <c r="W116" s="47"/>
      <c r="X116" s="47"/>
    </row>
    <row r="117" spans="2:24" ht="13.5" customHeight="1" hidden="1">
      <c r="B117" s="48"/>
      <c r="C117" s="105" t="s">
        <v>1</v>
      </c>
      <c r="D117" s="105"/>
      <c r="E117" s="159" t="s">
        <v>9</v>
      </c>
      <c r="F117" s="159"/>
      <c r="G117" s="154">
        <f>F21</f>
        <v>0</v>
      </c>
      <c r="H117" s="154"/>
      <c r="I117" s="154">
        <f>IF($D$148&gt;1,I21,0)</f>
        <v>0</v>
      </c>
      <c r="J117" s="154"/>
      <c r="K117" s="154">
        <f>IF($D$148&gt;2,L21,0)</f>
        <v>0</v>
      </c>
      <c r="L117" s="154"/>
      <c r="M117" s="154">
        <f>IF($D$148&gt;3,O21,0)</f>
        <v>0</v>
      </c>
      <c r="N117" s="154"/>
      <c r="O117" s="154">
        <f>IF($D$148&gt;4,R21,0)</f>
        <v>0</v>
      </c>
      <c r="P117" s="154"/>
      <c r="Q117" s="154">
        <f>IF($D$148&gt;5,U21,0)</f>
        <v>0</v>
      </c>
      <c r="R117" s="154"/>
      <c r="S117" s="154">
        <f>IF($D$148=7,X21,0)</f>
        <v>0</v>
      </c>
      <c r="T117" s="154"/>
      <c r="U117" s="154">
        <f>SUM(G117:T117)</f>
        <v>0</v>
      </c>
      <c r="V117" s="154"/>
      <c r="W117" s="47"/>
      <c r="X117" s="47"/>
    </row>
    <row r="118" spans="2:24" ht="13.5" customHeight="1" hidden="1">
      <c r="B118" s="48"/>
      <c r="C118" s="105"/>
      <c r="D118" s="105"/>
      <c r="E118" s="159" t="s">
        <v>10</v>
      </c>
      <c r="F118" s="159"/>
      <c r="G118" s="104">
        <f>IF(G148=1,F21,0)</f>
        <v>0</v>
      </c>
      <c r="H118" s="104"/>
      <c r="I118" s="104">
        <f>IF(G149=1,I21,0)</f>
        <v>0</v>
      </c>
      <c r="J118" s="104"/>
      <c r="K118" s="104">
        <f>IF(G150=1,L21,0)</f>
        <v>0</v>
      </c>
      <c r="L118" s="104"/>
      <c r="M118" s="104">
        <f>IF(G151=1,O21,0)</f>
        <v>0</v>
      </c>
      <c r="N118" s="104"/>
      <c r="O118" s="104">
        <f>IF(G152=1,R21,0)</f>
        <v>0</v>
      </c>
      <c r="P118" s="104"/>
      <c r="Q118" s="104">
        <f>IF(G153=1,U21,0)</f>
        <v>0</v>
      </c>
      <c r="R118" s="104"/>
      <c r="S118" s="104">
        <f>IF(G154=1,X21,0)</f>
        <v>0</v>
      </c>
      <c r="T118" s="104"/>
      <c r="U118" s="104">
        <f>SUM(G118:T118)</f>
        <v>0</v>
      </c>
      <c r="V118" s="104"/>
      <c r="W118" s="47"/>
      <c r="X118" s="47"/>
    </row>
    <row r="119" spans="2:24" ht="13.5" customHeight="1" hidden="1">
      <c r="B119" s="48"/>
      <c r="C119" s="105" t="s">
        <v>2</v>
      </c>
      <c r="D119" s="105"/>
      <c r="E119" s="159" t="s">
        <v>9</v>
      </c>
      <c r="F119" s="159"/>
      <c r="G119" s="154">
        <f>F22</f>
        <v>0</v>
      </c>
      <c r="H119" s="154"/>
      <c r="I119" s="104">
        <f>IF($D$148&gt;1,I22,0)</f>
        <v>0</v>
      </c>
      <c r="J119" s="104"/>
      <c r="K119" s="104">
        <f>IF($D$148&gt;2,L22,0)</f>
        <v>0</v>
      </c>
      <c r="L119" s="104"/>
      <c r="M119" s="104">
        <f>IF($D$148&gt;3,O22,0)</f>
        <v>0</v>
      </c>
      <c r="N119" s="104"/>
      <c r="O119" s="104">
        <f>IF($D$148&gt;4,R22,0)</f>
        <v>0</v>
      </c>
      <c r="P119" s="104"/>
      <c r="Q119" s="104">
        <f>IF($D$148&gt;5,U22,0)</f>
        <v>0</v>
      </c>
      <c r="R119" s="104"/>
      <c r="S119" s="104">
        <f>IF($D$148=7,X22,0)</f>
        <v>0</v>
      </c>
      <c r="T119" s="104"/>
      <c r="U119" s="104">
        <f>SUM(G119:T119)</f>
        <v>0</v>
      </c>
      <c r="V119" s="104"/>
      <c r="W119" s="47"/>
      <c r="X119" s="47"/>
    </row>
    <row r="120" spans="2:24" ht="13.5" customHeight="1" hidden="1">
      <c r="B120" s="48"/>
      <c r="C120" s="105"/>
      <c r="D120" s="105"/>
      <c r="E120" s="159" t="s">
        <v>10</v>
      </c>
      <c r="F120" s="159"/>
      <c r="G120" s="104">
        <f>IF(G148=1,F22,0)</f>
        <v>0</v>
      </c>
      <c r="H120" s="104"/>
      <c r="I120" s="104">
        <f>IF(G149=1,I22,0)</f>
        <v>0</v>
      </c>
      <c r="J120" s="104"/>
      <c r="K120" s="104">
        <f>IF(G150=1,L22,0)</f>
        <v>0</v>
      </c>
      <c r="L120" s="104"/>
      <c r="M120" s="104">
        <f>IF(G151=1,O22,0)</f>
        <v>0</v>
      </c>
      <c r="N120" s="104"/>
      <c r="O120" s="104">
        <f>IF(G152=1,R22,0)</f>
        <v>0</v>
      </c>
      <c r="P120" s="104"/>
      <c r="Q120" s="104">
        <f>IF(G153=1,U22,0)</f>
        <v>0</v>
      </c>
      <c r="R120" s="104"/>
      <c r="S120" s="104">
        <f>IF(G154=1,X22,0)</f>
        <v>0</v>
      </c>
      <c r="T120" s="104"/>
      <c r="U120" s="104">
        <f>SUM(G120:T120)</f>
        <v>0</v>
      </c>
      <c r="V120" s="104"/>
      <c r="W120" s="47"/>
      <c r="X120" s="47"/>
    </row>
    <row r="121" spans="2:24" ht="13.5" customHeight="1" hidden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7"/>
      <c r="X121" s="47"/>
    </row>
    <row r="122" spans="2:24" ht="13.5" customHeight="1" hidden="1">
      <c r="B122" s="48"/>
      <c r="C122" s="105" t="s">
        <v>22</v>
      </c>
      <c r="D122" s="105"/>
      <c r="E122" s="159" t="s">
        <v>9</v>
      </c>
      <c r="F122" s="159"/>
      <c r="G122" s="104">
        <f>IF(G117&gt;25000000,0,IF(G117&gt;24500000,150000,IF(G117&gt;24000000,290000,IF(G117&gt;430000,430000,G117))))</f>
        <v>0</v>
      </c>
      <c r="H122" s="104"/>
      <c r="I122" s="104">
        <f>IF(I117&gt;25000000,0,IF(I117&gt;24500000,150000,IF(I117&gt;24000000,290000,IF(I117&gt;430000,430000,I117))))</f>
        <v>0</v>
      </c>
      <c r="J122" s="104"/>
      <c r="K122" s="104">
        <f>IF(K117&gt;25000000,0,IF(K117&gt;24500000,150000,IF(K117&gt;24000000,290000,IF(K117&gt;430000,430000,K117))))</f>
        <v>0</v>
      </c>
      <c r="L122" s="104"/>
      <c r="M122" s="104">
        <f>IF(M117&gt;25000000,0,IF(M117&gt;24500000,150000,IF(M117&gt;24000000,290000,IF(M117&gt;430000,430000,M117))))</f>
        <v>0</v>
      </c>
      <c r="N122" s="104"/>
      <c r="O122" s="104">
        <f>IF(O117&gt;25000000,0,IF(O117&gt;24500000,150000,IF(O117&gt;24000000,290000,IF(O117&gt;430000,430000,O117))))</f>
        <v>0</v>
      </c>
      <c r="P122" s="104"/>
      <c r="Q122" s="104">
        <f>IF(Q117&gt;25000000,0,IF(Q117&gt;24500000,150000,IF(Q117&gt;24000000,290000,IF(Q117&gt;430000,430000,Q117))))</f>
        <v>0</v>
      </c>
      <c r="R122" s="104"/>
      <c r="S122" s="104">
        <f>IF(S117&gt;25000000,0,IF(S117&gt;24500000,150000,IF(S117&gt;24000000,290000,IF(S117&gt;430000,430000,S117))))</f>
        <v>0</v>
      </c>
      <c r="T122" s="104"/>
      <c r="U122" s="104">
        <f>SUM(G122:T122)</f>
        <v>0</v>
      </c>
      <c r="V122" s="104"/>
      <c r="W122" s="47"/>
      <c r="X122" s="47"/>
    </row>
    <row r="123" spans="2:24" ht="13.5" customHeight="1" hidden="1">
      <c r="B123" s="48"/>
      <c r="C123" s="105"/>
      <c r="D123" s="105"/>
      <c r="E123" s="159" t="s">
        <v>10</v>
      </c>
      <c r="F123" s="159"/>
      <c r="G123" s="104">
        <f>IF(G148=1,G122,0)</f>
        <v>0</v>
      </c>
      <c r="H123" s="104"/>
      <c r="I123" s="104">
        <f>IF(G149=1,I122,0)</f>
        <v>0</v>
      </c>
      <c r="J123" s="104"/>
      <c r="K123" s="104">
        <f>IF(G150=1,K122,0)</f>
        <v>0</v>
      </c>
      <c r="L123" s="104"/>
      <c r="M123" s="104">
        <f>IF(G151=1,M122,0)</f>
        <v>0</v>
      </c>
      <c r="N123" s="104"/>
      <c r="O123" s="104">
        <f>IF(G152=1,O122,0)</f>
        <v>0</v>
      </c>
      <c r="P123" s="104"/>
      <c r="Q123" s="104">
        <f>IF(G153=1,Q122,0)</f>
        <v>0</v>
      </c>
      <c r="R123" s="104"/>
      <c r="S123" s="104">
        <f>IF(G154=1,S122,0)</f>
        <v>0</v>
      </c>
      <c r="T123" s="104"/>
      <c r="U123" s="104">
        <f>SUM(G123:T123)</f>
        <v>0</v>
      </c>
      <c r="V123" s="104"/>
      <c r="W123" s="47"/>
      <c r="X123" s="47"/>
    </row>
    <row r="124" spans="2:24" ht="13.5" customHeight="1" hidden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7"/>
      <c r="X124" s="47"/>
    </row>
    <row r="125" spans="2:24" ht="13.5" customHeight="1" hidden="1">
      <c r="B125" s="48"/>
      <c r="C125" s="164" t="s">
        <v>23</v>
      </c>
      <c r="D125" s="165"/>
      <c r="E125" s="171" t="s">
        <v>9</v>
      </c>
      <c r="F125" s="171"/>
      <c r="G125" s="123">
        <f>ROUNDDOWN((G117-G122)*6.1%,0)</f>
        <v>0</v>
      </c>
      <c r="H125" s="123"/>
      <c r="I125" s="123">
        <f>ROUNDDOWN((I117-I122)*6.1%,0)</f>
        <v>0</v>
      </c>
      <c r="J125" s="123"/>
      <c r="K125" s="123">
        <f>ROUNDDOWN((K117-K122)*6.1%,0)</f>
        <v>0</v>
      </c>
      <c r="L125" s="123"/>
      <c r="M125" s="123">
        <f>ROUNDDOWN((M117-M122)*6.1%,0)</f>
        <v>0</v>
      </c>
      <c r="N125" s="123"/>
      <c r="O125" s="123">
        <f>ROUNDDOWN((O117-O122)*6.1%,0)</f>
        <v>0</v>
      </c>
      <c r="P125" s="123"/>
      <c r="Q125" s="123">
        <f>ROUNDDOWN((Q117-Q122)*6.1%,0)</f>
        <v>0</v>
      </c>
      <c r="R125" s="123"/>
      <c r="S125" s="123">
        <f>ROUNDDOWN((S117-S122)*6.1%,0)</f>
        <v>0</v>
      </c>
      <c r="T125" s="123"/>
      <c r="U125" s="123">
        <f>SUM(G125:T125)</f>
        <v>0</v>
      </c>
      <c r="V125" s="123"/>
      <c r="W125" s="47"/>
      <c r="X125" s="47"/>
    </row>
    <row r="126" spans="2:24" ht="13.5" customHeight="1" hidden="1">
      <c r="B126" s="48"/>
      <c r="C126" s="166"/>
      <c r="D126" s="167"/>
      <c r="E126" s="171" t="s">
        <v>72</v>
      </c>
      <c r="F126" s="171"/>
      <c r="G126" s="123">
        <f>ROUNDDOWN((G117-G122)*2.8%,0)</f>
        <v>0</v>
      </c>
      <c r="H126" s="123"/>
      <c r="I126" s="123">
        <f>ROUNDDOWN((I117-I122)*2.8%,0)</f>
        <v>0</v>
      </c>
      <c r="J126" s="123"/>
      <c r="K126" s="123">
        <f>ROUNDDOWN((K117-K122)*2.8%,0)</f>
        <v>0</v>
      </c>
      <c r="L126" s="123"/>
      <c r="M126" s="123">
        <f>ROUNDDOWN((M117-M122)*2.8%,0)</f>
        <v>0</v>
      </c>
      <c r="N126" s="123"/>
      <c r="O126" s="123">
        <f>ROUNDDOWN((O117-O122)*2.8%,0)</f>
        <v>0</v>
      </c>
      <c r="P126" s="123"/>
      <c r="Q126" s="123">
        <f>ROUNDDOWN((Q117-Q122)*2.8%,0)</f>
        <v>0</v>
      </c>
      <c r="R126" s="123"/>
      <c r="S126" s="123">
        <f>ROUNDDOWN((S117-S122)*2.8%,0)</f>
        <v>0</v>
      </c>
      <c r="T126" s="123"/>
      <c r="U126" s="123">
        <f aca="true" t="shared" si="0" ref="U126:U133">SUM(G126:T126)</f>
        <v>0</v>
      </c>
      <c r="V126" s="123"/>
      <c r="W126" s="47"/>
      <c r="X126" s="47"/>
    </row>
    <row r="127" spans="2:24" ht="13.5" customHeight="1" hidden="1">
      <c r="B127" s="48"/>
      <c r="C127" s="168"/>
      <c r="D127" s="169"/>
      <c r="E127" s="159" t="s">
        <v>10</v>
      </c>
      <c r="F127" s="159"/>
      <c r="G127" s="104">
        <f>ROUNDDOWN(IF(G148=1,(G118-G123)*2.4%,0),0)</f>
        <v>0</v>
      </c>
      <c r="H127" s="104"/>
      <c r="I127" s="104">
        <f>ROUNDDOWN(IF(G149=1,(I118-I123)*2.4%,0),0)</f>
        <v>0</v>
      </c>
      <c r="J127" s="104"/>
      <c r="K127" s="104">
        <f>ROUNDDOWN(IF(G150=1,(K118-K123)*2.4%,0),0)</f>
        <v>0</v>
      </c>
      <c r="L127" s="104"/>
      <c r="M127" s="104">
        <f>ROUNDDOWN(IF(G151=1,(M118-M123)*2.4%,0),0)</f>
        <v>0</v>
      </c>
      <c r="N127" s="104"/>
      <c r="O127" s="104">
        <f>ROUNDDOWN(IF(G152=1,(O118-O123)*2.4%,0),0)</f>
        <v>0</v>
      </c>
      <c r="P127" s="104"/>
      <c r="Q127" s="104">
        <f>ROUNDDOWN(IF(G153=1,(Q118-Q123)*2.4%,0),0)</f>
        <v>0</v>
      </c>
      <c r="R127" s="104"/>
      <c r="S127" s="104">
        <f>ROUNDDOWN(IF(G154=1,(S118-S123)*2.4%,0),0)</f>
        <v>0</v>
      </c>
      <c r="T127" s="104"/>
      <c r="U127" s="104">
        <f t="shared" si="0"/>
        <v>0</v>
      </c>
      <c r="V127" s="104"/>
      <c r="W127" s="47"/>
      <c r="X127" s="47"/>
    </row>
    <row r="128" spans="2:24" ht="13.5" customHeight="1" hidden="1">
      <c r="B128" s="48"/>
      <c r="C128" s="164" t="s">
        <v>24</v>
      </c>
      <c r="D128" s="165"/>
      <c r="E128" s="171" t="s">
        <v>9</v>
      </c>
      <c r="F128" s="171"/>
      <c r="G128" s="123">
        <f>ROUNDDOWN(G119*0%,0)</f>
        <v>0</v>
      </c>
      <c r="H128" s="123"/>
      <c r="I128" s="123">
        <f>ROUNDDOWN(I119*0%,0)</f>
        <v>0</v>
      </c>
      <c r="J128" s="123"/>
      <c r="K128" s="123">
        <f>ROUNDDOWN(K119*0%,0)</f>
        <v>0</v>
      </c>
      <c r="L128" s="123"/>
      <c r="M128" s="123">
        <f>ROUNDDOWN(M119*0%,0)</f>
        <v>0</v>
      </c>
      <c r="N128" s="123"/>
      <c r="O128" s="123">
        <f>ROUNDDOWN(O119*0%,0)</f>
        <v>0</v>
      </c>
      <c r="P128" s="123"/>
      <c r="Q128" s="123">
        <f>ROUNDDOWN(Q119*0%,0)</f>
        <v>0</v>
      </c>
      <c r="R128" s="123"/>
      <c r="S128" s="123">
        <f>ROUNDDOWN(S119*0%,0)</f>
        <v>0</v>
      </c>
      <c r="T128" s="123"/>
      <c r="U128" s="123">
        <f>SUM(G128:T128)</f>
        <v>0</v>
      </c>
      <c r="V128" s="123"/>
      <c r="W128" s="47"/>
      <c r="X128" s="47"/>
    </row>
    <row r="129" spans="2:24" ht="13.5" customHeight="1" hidden="1">
      <c r="B129" s="48"/>
      <c r="C129" s="166"/>
      <c r="D129" s="167"/>
      <c r="E129" s="171" t="s">
        <v>72</v>
      </c>
      <c r="F129" s="171"/>
      <c r="G129" s="123">
        <f>ROUNDDOWN(G119*0%,0)</f>
        <v>0</v>
      </c>
      <c r="H129" s="123"/>
      <c r="I129" s="123">
        <f>ROUNDDOWN(I119*0%,0)</f>
        <v>0</v>
      </c>
      <c r="J129" s="123"/>
      <c r="K129" s="123">
        <f>ROUNDDOWN(K119*0%,0)</f>
        <v>0</v>
      </c>
      <c r="L129" s="123"/>
      <c r="M129" s="123">
        <f>ROUNDDOWN(M119*0%,0)</f>
        <v>0</v>
      </c>
      <c r="N129" s="123"/>
      <c r="O129" s="123">
        <f>ROUNDDOWN(O119*0%,0)</f>
        <v>0</v>
      </c>
      <c r="P129" s="123"/>
      <c r="Q129" s="123">
        <f>ROUNDDOWN(Q119*0%,0)</f>
        <v>0</v>
      </c>
      <c r="R129" s="123"/>
      <c r="S129" s="123">
        <f>ROUNDDOWN(S119*0%,0)</f>
        <v>0</v>
      </c>
      <c r="T129" s="123"/>
      <c r="U129" s="123">
        <f t="shared" si="0"/>
        <v>0</v>
      </c>
      <c r="V129" s="123"/>
      <c r="W129" s="47"/>
      <c r="X129" s="47"/>
    </row>
    <row r="130" spans="2:24" ht="13.5" customHeight="1" hidden="1">
      <c r="B130" s="48"/>
      <c r="C130" s="168"/>
      <c r="D130" s="169"/>
      <c r="E130" s="159" t="s">
        <v>10</v>
      </c>
      <c r="F130" s="159"/>
      <c r="G130" s="104">
        <f>ROUNDDOWN(IF(G148=1,G120*0%,0),0)</f>
        <v>0</v>
      </c>
      <c r="H130" s="104"/>
      <c r="I130" s="104">
        <f>ROUNDDOWN(IF(G149=1,I120*0%,0),0)</f>
        <v>0</v>
      </c>
      <c r="J130" s="104"/>
      <c r="K130" s="104">
        <f>ROUNDDOWN(IF(G150=1,K120*0%,0),0)</f>
        <v>0</v>
      </c>
      <c r="L130" s="104"/>
      <c r="M130" s="104">
        <f>ROUNDDOWN(IF(G151=1,M120*0%,0),0)</f>
        <v>0</v>
      </c>
      <c r="N130" s="104"/>
      <c r="O130" s="104">
        <f>ROUNDDOWN(IF(G152=1,O120*0%,0),0)</f>
        <v>0</v>
      </c>
      <c r="P130" s="104"/>
      <c r="Q130" s="104">
        <f>ROUNDDOWN(IF(G153=1,Q120*0%,0),0)</f>
        <v>0</v>
      </c>
      <c r="R130" s="104"/>
      <c r="S130" s="104">
        <f>ROUNDDOWN(IF(G154=1,S120*0%,0),0)</f>
        <v>0</v>
      </c>
      <c r="T130" s="104"/>
      <c r="U130" s="104">
        <f t="shared" si="0"/>
        <v>0</v>
      </c>
      <c r="V130" s="104"/>
      <c r="W130" s="47"/>
      <c r="X130" s="47"/>
    </row>
    <row r="131" spans="2:24" ht="13.5" customHeight="1" hidden="1">
      <c r="B131" s="48"/>
      <c r="C131" s="164" t="s">
        <v>25</v>
      </c>
      <c r="D131" s="165"/>
      <c r="E131" s="171" t="s">
        <v>9</v>
      </c>
      <c r="F131" s="171"/>
      <c r="G131" s="123">
        <v>23800</v>
      </c>
      <c r="H131" s="123"/>
      <c r="I131" s="123">
        <f>IF($D$148&gt;1,23800,0)</f>
        <v>0</v>
      </c>
      <c r="J131" s="123"/>
      <c r="K131" s="123">
        <f>IF($D$148&gt;2,23800,0)</f>
        <v>0</v>
      </c>
      <c r="L131" s="123"/>
      <c r="M131" s="123">
        <f>IF($D$148&gt;3,23800,0)</f>
        <v>0</v>
      </c>
      <c r="N131" s="123"/>
      <c r="O131" s="123">
        <f>IF($D$148&gt;4,23800,0)</f>
        <v>0</v>
      </c>
      <c r="P131" s="123"/>
      <c r="Q131" s="123">
        <f>IF($D$148&gt;5,23800,0)</f>
        <v>0</v>
      </c>
      <c r="R131" s="123"/>
      <c r="S131" s="123">
        <f>IF($D$148&gt;6,23800,0)</f>
        <v>0</v>
      </c>
      <c r="T131" s="123"/>
      <c r="U131" s="123">
        <f>SUM(G131:T131)</f>
        <v>23800</v>
      </c>
      <c r="V131" s="123"/>
      <c r="W131" s="47"/>
      <c r="X131" s="47"/>
    </row>
    <row r="132" spans="2:24" ht="13.5" customHeight="1" hidden="1">
      <c r="B132" s="48"/>
      <c r="C132" s="166"/>
      <c r="D132" s="167"/>
      <c r="E132" s="171" t="s">
        <v>72</v>
      </c>
      <c r="F132" s="171"/>
      <c r="G132" s="123">
        <v>10000</v>
      </c>
      <c r="H132" s="123"/>
      <c r="I132" s="123">
        <f>IF($D$148&gt;1,10000,0)</f>
        <v>0</v>
      </c>
      <c r="J132" s="123"/>
      <c r="K132" s="123">
        <f>IF($D$148&gt;2,10000,0)</f>
        <v>0</v>
      </c>
      <c r="L132" s="123"/>
      <c r="M132" s="123">
        <f>IF($D$148&gt;3,10000,0)</f>
        <v>0</v>
      </c>
      <c r="N132" s="123"/>
      <c r="O132" s="123">
        <f>IF($D$148&gt;4,10000,0)</f>
        <v>0</v>
      </c>
      <c r="P132" s="123"/>
      <c r="Q132" s="123">
        <f>IF($D$148&gt;5,10000,0)</f>
        <v>0</v>
      </c>
      <c r="R132" s="123"/>
      <c r="S132" s="123">
        <f>IF($D$148&gt;6,10000,0)</f>
        <v>0</v>
      </c>
      <c r="T132" s="123"/>
      <c r="U132" s="123">
        <f t="shared" si="0"/>
        <v>10000</v>
      </c>
      <c r="V132" s="123"/>
      <c r="W132" s="47"/>
      <c r="X132" s="47"/>
    </row>
    <row r="133" spans="2:24" ht="13.5" customHeight="1" hidden="1">
      <c r="B133" s="48"/>
      <c r="C133" s="168"/>
      <c r="D133" s="169"/>
      <c r="E133" s="159" t="s">
        <v>10</v>
      </c>
      <c r="F133" s="159"/>
      <c r="G133" s="104">
        <f>IF($G$148=1,9500,0)</f>
        <v>0</v>
      </c>
      <c r="H133" s="104"/>
      <c r="I133" s="104">
        <f>IF($G$149=1,9500,0)</f>
        <v>0</v>
      </c>
      <c r="J133" s="104"/>
      <c r="K133" s="104">
        <f>IF($G$150=1,9500,0)</f>
        <v>0</v>
      </c>
      <c r="L133" s="104"/>
      <c r="M133" s="104">
        <f>IF($G$151=1,9500,0)</f>
        <v>0</v>
      </c>
      <c r="N133" s="104"/>
      <c r="O133" s="104">
        <f>IF($G$152=1,9500,0)</f>
        <v>0</v>
      </c>
      <c r="P133" s="104"/>
      <c r="Q133" s="104">
        <f>IF($G$153=1,9500,0)</f>
        <v>0</v>
      </c>
      <c r="R133" s="104"/>
      <c r="S133" s="104">
        <f>IF($G$154=1,9500,0)</f>
        <v>0</v>
      </c>
      <c r="T133" s="104"/>
      <c r="U133" s="104">
        <f t="shared" si="0"/>
        <v>0</v>
      </c>
      <c r="V133" s="104"/>
      <c r="W133" s="47"/>
      <c r="X133" s="47"/>
    </row>
    <row r="134" spans="2:24" ht="13.5" customHeight="1" hidden="1">
      <c r="B134" s="48"/>
      <c r="C134" s="164" t="s">
        <v>26</v>
      </c>
      <c r="D134" s="165"/>
      <c r="E134" s="171" t="s">
        <v>9</v>
      </c>
      <c r="F134" s="171"/>
      <c r="G134" s="170">
        <v>19500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2">
        <f>G134</f>
        <v>19500</v>
      </c>
      <c r="V134" s="172"/>
      <c r="W134" s="47"/>
      <c r="X134" s="47"/>
    </row>
    <row r="135" spans="2:24" ht="13.5" customHeight="1" hidden="1">
      <c r="B135" s="48"/>
      <c r="C135" s="166"/>
      <c r="D135" s="167"/>
      <c r="E135" s="171" t="s">
        <v>72</v>
      </c>
      <c r="F135" s="171"/>
      <c r="G135" s="170">
        <v>7500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2">
        <f>G135</f>
        <v>7500</v>
      </c>
      <c r="V135" s="172"/>
      <c r="W135" s="47"/>
      <c r="X135" s="47"/>
    </row>
    <row r="136" spans="2:24" ht="13.5" customHeight="1" hidden="1">
      <c r="B136" s="48"/>
      <c r="C136" s="168"/>
      <c r="D136" s="169"/>
      <c r="E136" s="159" t="s">
        <v>10</v>
      </c>
      <c r="F136" s="159"/>
      <c r="G136" s="105">
        <f>IF(H148&gt;0,7500,0)</f>
        <v>0</v>
      </c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54">
        <f>G136</f>
        <v>0</v>
      </c>
      <c r="V136" s="154"/>
      <c r="W136" s="47"/>
      <c r="X136" s="47"/>
    </row>
    <row r="137" spans="2:24" ht="13.5" customHeight="1" hidden="1">
      <c r="B137" s="48"/>
      <c r="C137" s="105" t="s">
        <v>43</v>
      </c>
      <c r="D137" s="105"/>
      <c r="E137" s="105"/>
      <c r="F137" s="105"/>
      <c r="G137" s="104">
        <f>SUM(G125:H133)</f>
        <v>33800</v>
      </c>
      <c r="H137" s="104"/>
      <c r="I137" s="104">
        <f>SUM(I125:J133)</f>
        <v>0</v>
      </c>
      <c r="J137" s="104"/>
      <c r="K137" s="104">
        <f>SUM(K125:L133)</f>
        <v>0</v>
      </c>
      <c r="L137" s="104"/>
      <c r="M137" s="104">
        <f>SUM(M125:N133)</f>
        <v>0</v>
      </c>
      <c r="N137" s="104"/>
      <c r="O137" s="104">
        <f>SUM(O125:P133)</f>
        <v>0</v>
      </c>
      <c r="P137" s="104"/>
      <c r="Q137" s="104">
        <f>SUM(Q125:R133)</f>
        <v>0</v>
      </c>
      <c r="R137" s="104"/>
      <c r="S137" s="104">
        <f>SUM(S125:T133)</f>
        <v>0</v>
      </c>
      <c r="T137" s="104"/>
      <c r="U137" s="105"/>
      <c r="V137" s="105"/>
      <c r="W137" s="47"/>
      <c r="X137" s="47"/>
    </row>
    <row r="138" spans="2:24" ht="13.5" customHeight="1" hidden="1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2:24" ht="13.5" customHeight="1" hidden="1">
      <c r="B139" s="161" t="s">
        <v>27</v>
      </c>
      <c r="C139" s="161"/>
      <c r="D139" s="47"/>
      <c r="E139" s="161">
        <f>R25</f>
        <v>12</v>
      </c>
      <c r="F139" s="161"/>
      <c r="G139" s="47" t="s">
        <v>28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2:24" ht="13.5" customHeight="1" hidden="1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2:24" ht="13.5" customHeight="1" hidden="1">
      <c r="B141" s="161" t="s">
        <v>29</v>
      </c>
      <c r="C141" s="161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2:24" ht="13.5" customHeight="1" hidden="1">
      <c r="B142" s="142"/>
      <c r="C142" s="142"/>
      <c r="D142" s="142" t="s">
        <v>30</v>
      </c>
      <c r="E142" s="142"/>
      <c r="F142" s="142"/>
      <c r="G142" s="142" t="s">
        <v>71</v>
      </c>
      <c r="H142" s="142" t="s">
        <v>32</v>
      </c>
      <c r="I142" s="142"/>
      <c r="J142" s="142"/>
      <c r="K142" s="142" t="s">
        <v>62</v>
      </c>
      <c r="L142" s="142" t="s">
        <v>29</v>
      </c>
      <c r="M142" s="142"/>
      <c r="N142" s="142"/>
      <c r="O142" s="142" t="s">
        <v>63</v>
      </c>
      <c r="P142" s="142" t="s">
        <v>33</v>
      </c>
      <c r="Q142" s="142"/>
      <c r="R142" s="142"/>
      <c r="S142" s="47"/>
      <c r="T142" s="47"/>
      <c r="U142" s="47"/>
      <c r="V142" s="47"/>
      <c r="W142" s="47"/>
      <c r="X142" s="47"/>
    </row>
    <row r="143" spans="2:24" ht="13.5" customHeight="1" hidden="1">
      <c r="B143" s="142" t="s">
        <v>31</v>
      </c>
      <c r="C143" s="142"/>
      <c r="D143" s="162">
        <f>IF((U125+U128+U131+U134)&gt;650000,650000,U125+U128+U131+U134)</f>
        <v>43300</v>
      </c>
      <c r="E143" s="162"/>
      <c r="F143" s="162"/>
      <c r="G143" s="142"/>
      <c r="H143" s="160">
        <f>D143-ROUNDDOWN(D143*E139/12,0)</f>
        <v>0</v>
      </c>
      <c r="I143" s="160"/>
      <c r="J143" s="160"/>
      <c r="K143" s="142"/>
      <c r="L143" s="160">
        <f>ROUNDDOWN(D143-H143,-2)</f>
        <v>43300</v>
      </c>
      <c r="M143" s="160"/>
      <c r="N143" s="160"/>
      <c r="O143" s="142"/>
      <c r="P143" s="163">
        <f>SUM(L143:N145)</f>
        <v>60800</v>
      </c>
      <c r="Q143" s="163"/>
      <c r="R143" s="163"/>
      <c r="S143" s="47"/>
      <c r="T143" s="47"/>
      <c r="U143" s="47"/>
      <c r="V143" s="47"/>
      <c r="W143" s="47"/>
      <c r="X143" s="47"/>
    </row>
    <row r="144" spans="2:24" ht="13.5" customHeight="1" hidden="1">
      <c r="B144" s="142" t="s">
        <v>72</v>
      </c>
      <c r="C144" s="142"/>
      <c r="D144" s="162">
        <f>IF((U126+U129+U132+U135)&gt;220000,220000,U126+U129+U132+U135)</f>
        <v>17500</v>
      </c>
      <c r="E144" s="162"/>
      <c r="F144" s="162"/>
      <c r="G144" s="142"/>
      <c r="H144" s="160">
        <f>D144-ROUNDDOWN(D144*E139/12,0)</f>
        <v>0</v>
      </c>
      <c r="I144" s="160"/>
      <c r="J144" s="160"/>
      <c r="K144" s="142"/>
      <c r="L144" s="160">
        <f>ROUNDDOWN(D144-H144,-2)</f>
        <v>17500</v>
      </c>
      <c r="M144" s="160"/>
      <c r="N144" s="160"/>
      <c r="O144" s="142"/>
      <c r="P144" s="163"/>
      <c r="Q144" s="163"/>
      <c r="R144" s="163"/>
      <c r="S144" s="47"/>
      <c r="T144" s="47"/>
      <c r="U144" s="47"/>
      <c r="V144" s="47"/>
      <c r="W144" s="47"/>
      <c r="X144" s="47"/>
    </row>
    <row r="145" spans="2:24" ht="13.5" customHeight="1" hidden="1">
      <c r="B145" s="142" t="s">
        <v>10</v>
      </c>
      <c r="C145" s="142"/>
      <c r="D145" s="162">
        <f>IF((U127+U130+U133+U136)&gt;170000,170000,U127+U130+U133+U136)</f>
        <v>0</v>
      </c>
      <c r="E145" s="162"/>
      <c r="F145" s="162"/>
      <c r="G145" s="142"/>
      <c r="H145" s="160">
        <f>D145-ROUNDDOWN(D145*E139/12,0)</f>
        <v>0</v>
      </c>
      <c r="I145" s="160"/>
      <c r="J145" s="160"/>
      <c r="K145" s="142"/>
      <c r="L145" s="160">
        <f>ROUNDDOWN(D145-H145,-2)</f>
        <v>0</v>
      </c>
      <c r="M145" s="160"/>
      <c r="N145" s="160"/>
      <c r="O145" s="142"/>
      <c r="P145" s="163"/>
      <c r="Q145" s="163"/>
      <c r="R145" s="163"/>
      <c r="S145" s="47"/>
      <c r="T145" s="47"/>
      <c r="U145" s="47"/>
      <c r="V145" s="47"/>
      <c r="W145" s="47"/>
      <c r="X145" s="47"/>
    </row>
    <row r="146" spans="2:24" ht="13.5" customHeight="1" hidden="1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2:24" ht="13.5" customHeight="1" hidden="1">
      <c r="B147" s="47"/>
      <c r="C147" s="142" t="s">
        <v>0</v>
      </c>
      <c r="D147" s="142">
        <v>2</v>
      </c>
      <c r="E147" s="50"/>
      <c r="F147" s="50"/>
      <c r="G147" s="142" t="s">
        <v>41</v>
      </c>
      <c r="H147" s="142"/>
      <c r="I147" s="50">
        <v>1</v>
      </c>
      <c r="J147" s="50"/>
      <c r="K147" s="50"/>
      <c r="L147" s="50"/>
      <c r="M147" s="50">
        <v>12</v>
      </c>
      <c r="N147" s="50"/>
      <c r="O147" s="50"/>
      <c r="P147" s="50"/>
      <c r="Q147" s="47"/>
      <c r="R147" s="47"/>
      <c r="S147" s="47"/>
      <c r="T147" s="47"/>
      <c r="U147" s="47"/>
      <c r="V147" s="47"/>
      <c r="W147" s="47"/>
      <c r="X147" s="47"/>
    </row>
    <row r="148" spans="2:24" ht="13.5" customHeight="1" hidden="1">
      <c r="B148" s="47"/>
      <c r="C148" s="51" t="s">
        <v>34</v>
      </c>
      <c r="D148" s="51">
        <v>1</v>
      </c>
      <c r="E148" s="52" t="b">
        <v>0</v>
      </c>
      <c r="F148" s="52"/>
      <c r="G148" s="51">
        <f>IF(E148=TRUE,1,0)</f>
        <v>0</v>
      </c>
      <c r="H148" s="51">
        <f>SUM(G148:G154)</f>
        <v>0</v>
      </c>
      <c r="I148" s="53" t="s">
        <v>172</v>
      </c>
      <c r="J148" s="54"/>
      <c r="K148" s="54"/>
      <c r="L148" s="54"/>
      <c r="M148" s="53" t="s">
        <v>172</v>
      </c>
      <c r="N148" s="54"/>
      <c r="O148" s="55"/>
      <c r="P148" s="55"/>
      <c r="Q148" s="47"/>
      <c r="R148" s="47"/>
      <c r="S148" s="47"/>
      <c r="T148" s="47"/>
      <c r="U148" s="47"/>
      <c r="V148" s="47"/>
      <c r="W148" s="47"/>
      <c r="X148" s="47"/>
    </row>
    <row r="149" spans="2:24" ht="13.5" customHeight="1" hidden="1">
      <c r="B149" s="47"/>
      <c r="C149" s="51" t="s">
        <v>35</v>
      </c>
      <c r="D149" s="51">
        <v>1</v>
      </c>
      <c r="E149" s="52" t="b">
        <v>0</v>
      </c>
      <c r="F149" s="52"/>
      <c r="G149" s="51">
        <f>IF(AND($D$148&gt;1,E149=TRUE),1,0)</f>
        <v>0</v>
      </c>
      <c r="H149" s="51"/>
      <c r="I149" s="53" t="s">
        <v>173</v>
      </c>
      <c r="J149" s="54"/>
      <c r="K149" s="54"/>
      <c r="L149" s="54"/>
      <c r="M149" s="53" t="s">
        <v>173</v>
      </c>
      <c r="N149" s="54"/>
      <c r="O149" s="55"/>
      <c r="P149" s="55"/>
      <c r="Q149" s="47"/>
      <c r="R149" s="47"/>
      <c r="S149" s="47"/>
      <c r="T149" s="47"/>
      <c r="U149" s="47"/>
      <c r="V149" s="47"/>
      <c r="W149" s="47"/>
      <c r="X149" s="47"/>
    </row>
    <row r="150" spans="2:24" ht="13.5" customHeight="1" hidden="1">
      <c r="B150" s="47"/>
      <c r="C150" s="51" t="s">
        <v>36</v>
      </c>
      <c r="D150" s="51"/>
      <c r="E150" s="52" t="b">
        <v>0</v>
      </c>
      <c r="F150" s="52"/>
      <c r="G150" s="51">
        <f>IF(AND($D$148&gt;2,E150=TRUE),1,0)</f>
        <v>0</v>
      </c>
      <c r="H150" s="51"/>
      <c r="I150" s="53" t="s">
        <v>174</v>
      </c>
      <c r="J150" s="54"/>
      <c r="K150" s="54"/>
      <c r="L150" s="54"/>
      <c r="M150" s="53" t="s">
        <v>174</v>
      </c>
      <c r="N150" s="54"/>
      <c r="O150" s="55"/>
      <c r="P150" s="55"/>
      <c r="Q150" s="47"/>
      <c r="R150" s="47"/>
      <c r="S150" s="47"/>
      <c r="T150" s="47"/>
      <c r="U150" s="47"/>
      <c r="V150" s="47"/>
      <c r="W150" s="47"/>
      <c r="X150" s="47"/>
    </row>
    <row r="151" spans="2:24" ht="13.5" customHeight="1" hidden="1">
      <c r="B151" s="47"/>
      <c r="C151" s="51" t="s">
        <v>37</v>
      </c>
      <c r="D151" s="51"/>
      <c r="E151" s="52" t="b">
        <v>0</v>
      </c>
      <c r="F151" s="52"/>
      <c r="G151" s="51">
        <f>IF(AND($D$148&gt;3,E151=TRUE),1,0)</f>
        <v>0</v>
      </c>
      <c r="H151" s="51"/>
      <c r="I151" s="53" t="s">
        <v>175</v>
      </c>
      <c r="J151" s="54"/>
      <c r="K151" s="54"/>
      <c r="L151" s="54"/>
      <c r="M151" s="53" t="s">
        <v>175</v>
      </c>
      <c r="N151" s="54"/>
      <c r="O151" s="55"/>
      <c r="P151" s="55"/>
      <c r="Q151" s="47"/>
      <c r="R151" s="47"/>
      <c r="S151" s="47"/>
      <c r="T151" s="47"/>
      <c r="U151" s="47"/>
      <c r="V151" s="47"/>
      <c r="W151" s="47"/>
      <c r="X151" s="47"/>
    </row>
    <row r="152" spans="2:24" ht="13.5" customHeight="1" hidden="1">
      <c r="B152" s="47"/>
      <c r="C152" s="51" t="s">
        <v>38</v>
      </c>
      <c r="D152" s="51"/>
      <c r="E152" s="52" t="b">
        <v>0</v>
      </c>
      <c r="F152" s="52"/>
      <c r="G152" s="51">
        <f>IF(AND($D$148&gt;4,E152=TRUE),1,0)</f>
        <v>0</v>
      </c>
      <c r="H152" s="51"/>
      <c r="I152" s="53" t="s">
        <v>176</v>
      </c>
      <c r="J152" s="54"/>
      <c r="K152" s="54"/>
      <c r="L152" s="54"/>
      <c r="M152" s="53" t="s">
        <v>176</v>
      </c>
      <c r="N152" s="54"/>
      <c r="O152" s="55"/>
      <c r="P152" s="55"/>
      <c r="Q152" s="47"/>
      <c r="R152" s="47"/>
      <c r="S152" s="47"/>
      <c r="T152" s="47"/>
      <c r="U152" s="47"/>
      <c r="V152" s="47"/>
      <c r="W152" s="47"/>
      <c r="X152" s="47"/>
    </row>
    <row r="153" spans="2:24" ht="13.5" customHeight="1" hidden="1">
      <c r="B153" s="47"/>
      <c r="C153" s="51" t="s">
        <v>39</v>
      </c>
      <c r="D153" s="51"/>
      <c r="E153" s="52" t="b">
        <v>0</v>
      </c>
      <c r="F153" s="52"/>
      <c r="G153" s="51">
        <f>IF(AND($D$148&gt;5,E153=TRUE),1,0)</f>
        <v>0</v>
      </c>
      <c r="H153" s="51"/>
      <c r="I153" s="53" t="s">
        <v>177</v>
      </c>
      <c r="J153" s="54"/>
      <c r="K153" s="54"/>
      <c r="L153" s="54"/>
      <c r="M153" s="53" t="s">
        <v>177</v>
      </c>
      <c r="N153" s="54"/>
      <c r="O153" s="55"/>
      <c r="P153" s="55"/>
      <c r="Q153" s="47"/>
      <c r="R153" s="47"/>
      <c r="S153" s="47"/>
      <c r="T153" s="47"/>
      <c r="U153" s="47"/>
      <c r="V153" s="47"/>
      <c r="W153" s="47"/>
      <c r="X153" s="47"/>
    </row>
    <row r="154" spans="2:24" ht="13.5" customHeight="1" hidden="1">
      <c r="B154" s="47"/>
      <c r="C154" s="51" t="s">
        <v>40</v>
      </c>
      <c r="D154" s="51"/>
      <c r="E154" s="52" t="b">
        <v>0</v>
      </c>
      <c r="F154" s="52"/>
      <c r="G154" s="51">
        <f>IF(AND($D$148&gt;6,E154=TRUE),1,0)</f>
        <v>0</v>
      </c>
      <c r="H154" s="51"/>
      <c r="I154" s="53" t="s">
        <v>178</v>
      </c>
      <c r="J154" s="54"/>
      <c r="K154" s="54"/>
      <c r="L154" s="54"/>
      <c r="M154" s="53" t="s">
        <v>178</v>
      </c>
      <c r="N154" s="54"/>
      <c r="O154" s="55"/>
      <c r="P154" s="55"/>
      <c r="Q154" s="47"/>
      <c r="R154" s="47"/>
      <c r="S154" s="47"/>
      <c r="T154" s="47"/>
      <c r="U154" s="47"/>
      <c r="V154" s="47"/>
      <c r="W154" s="47"/>
      <c r="X154" s="47"/>
    </row>
    <row r="155" spans="2:24" ht="13.5" customHeight="1" hidden="1">
      <c r="B155" s="47"/>
      <c r="C155" s="50"/>
      <c r="D155" s="50"/>
      <c r="E155" s="50"/>
      <c r="F155" s="50"/>
      <c r="G155" s="50"/>
      <c r="H155" s="50"/>
      <c r="I155" s="53" t="s">
        <v>179</v>
      </c>
      <c r="J155" s="54"/>
      <c r="K155" s="54"/>
      <c r="L155" s="54"/>
      <c r="M155" s="53" t="s">
        <v>179</v>
      </c>
      <c r="N155" s="54"/>
      <c r="O155" s="55"/>
      <c r="P155" s="55"/>
      <c r="Q155" s="47"/>
      <c r="R155" s="47"/>
      <c r="S155" s="47"/>
      <c r="T155" s="47"/>
      <c r="U155" s="47"/>
      <c r="V155" s="47"/>
      <c r="W155" s="47"/>
      <c r="X155" s="47"/>
    </row>
    <row r="156" spans="2:24" ht="13.5" customHeight="1" hidden="1">
      <c r="B156" s="47"/>
      <c r="C156" s="50"/>
      <c r="D156" s="50"/>
      <c r="E156" s="50"/>
      <c r="F156" s="50"/>
      <c r="G156" s="50"/>
      <c r="H156" s="50"/>
      <c r="I156" s="53" t="s">
        <v>180</v>
      </c>
      <c r="J156" s="54"/>
      <c r="K156" s="54"/>
      <c r="L156" s="54"/>
      <c r="M156" s="53" t="s">
        <v>180</v>
      </c>
      <c r="N156" s="54"/>
      <c r="O156" s="55"/>
      <c r="P156" s="55"/>
      <c r="Q156" s="47"/>
      <c r="R156" s="47"/>
      <c r="S156" s="47"/>
      <c r="T156" s="47"/>
      <c r="U156" s="47"/>
      <c r="V156" s="47"/>
      <c r="W156" s="47"/>
      <c r="X156" s="47"/>
    </row>
    <row r="157" spans="2:24" ht="13.5" customHeight="1" hidden="1">
      <c r="B157" s="47"/>
      <c r="C157" s="50"/>
      <c r="D157" s="50"/>
      <c r="E157" s="50"/>
      <c r="F157" s="50"/>
      <c r="G157" s="50"/>
      <c r="H157" s="50"/>
      <c r="I157" s="53" t="s">
        <v>181</v>
      </c>
      <c r="J157" s="54"/>
      <c r="K157" s="54"/>
      <c r="L157" s="54"/>
      <c r="M157" s="53" t="s">
        <v>181</v>
      </c>
      <c r="N157" s="54"/>
      <c r="O157" s="55"/>
      <c r="P157" s="55"/>
      <c r="Q157" s="47"/>
      <c r="R157" s="47"/>
      <c r="S157" s="47"/>
      <c r="T157" s="47"/>
      <c r="U157" s="47"/>
      <c r="V157" s="47"/>
      <c r="W157" s="47"/>
      <c r="X157" s="47"/>
    </row>
    <row r="158" spans="2:24" ht="13.5" customHeight="1" hidden="1">
      <c r="B158" s="47"/>
      <c r="C158" s="50"/>
      <c r="D158" s="50"/>
      <c r="E158" s="50"/>
      <c r="F158" s="50"/>
      <c r="G158" s="50"/>
      <c r="H158" s="50"/>
      <c r="I158" s="53" t="s">
        <v>182</v>
      </c>
      <c r="J158" s="54"/>
      <c r="K158" s="54"/>
      <c r="L158" s="54"/>
      <c r="M158" s="53" t="s">
        <v>182</v>
      </c>
      <c r="N158" s="54"/>
      <c r="O158" s="55"/>
      <c r="P158" s="55"/>
      <c r="Q158" s="47"/>
      <c r="R158" s="47"/>
      <c r="S158" s="47"/>
      <c r="T158" s="47"/>
      <c r="U158" s="47"/>
      <c r="V158" s="47"/>
      <c r="W158" s="47"/>
      <c r="X158" s="47"/>
    </row>
    <row r="159" spans="2:24" ht="13.5" customHeight="1" hidden="1">
      <c r="B159" s="47"/>
      <c r="C159" s="50"/>
      <c r="D159" s="50"/>
      <c r="E159" s="50"/>
      <c r="F159" s="50"/>
      <c r="G159" s="50"/>
      <c r="H159" s="50"/>
      <c r="I159" s="53" t="s">
        <v>183</v>
      </c>
      <c r="J159" s="54"/>
      <c r="K159" s="54"/>
      <c r="L159" s="54"/>
      <c r="M159" s="53" t="s">
        <v>183</v>
      </c>
      <c r="N159" s="54"/>
      <c r="O159" s="55"/>
      <c r="P159" s="55"/>
      <c r="Q159" s="47"/>
      <c r="R159" s="47"/>
      <c r="S159" s="47"/>
      <c r="T159" s="47"/>
      <c r="U159" s="47"/>
      <c r="V159" s="47"/>
      <c r="W159" s="47"/>
      <c r="X159" s="47"/>
    </row>
    <row r="160" spans="2:24" ht="13.5" customHeight="1" hidden="1">
      <c r="B160" s="47"/>
      <c r="C160" s="50"/>
      <c r="D160" s="50"/>
      <c r="E160" s="50"/>
      <c r="F160" s="50"/>
      <c r="G160" s="50"/>
      <c r="H160" s="50"/>
      <c r="I160" s="52">
        <v>1</v>
      </c>
      <c r="J160" s="52"/>
      <c r="K160" s="52"/>
      <c r="L160" s="52"/>
      <c r="M160" s="52">
        <v>12</v>
      </c>
      <c r="N160" s="52"/>
      <c r="O160" s="52"/>
      <c r="P160" s="52"/>
      <c r="Q160" s="47"/>
      <c r="R160" s="47"/>
      <c r="S160" s="47"/>
      <c r="T160" s="47"/>
      <c r="U160" s="47"/>
      <c r="V160" s="47"/>
      <c r="W160" s="47"/>
      <c r="X160" s="47"/>
    </row>
    <row r="161" spans="2:24" ht="13.5" customHeight="1" hidden="1">
      <c r="B161" s="47"/>
      <c r="C161" s="50"/>
      <c r="D161" s="50"/>
      <c r="E161" s="50"/>
      <c r="F161" s="50"/>
      <c r="G161" s="50"/>
      <c r="H161" s="50"/>
      <c r="I161" s="50">
        <v>1</v>
      </c>
      <c r="J161" s="50"/>
      <c r="K161" s="50"/>
      <c r="L161" s="50"/>
      <c r="M161" s="50">
        <v>12</v>
      </c>
      <c r="N161" s="50"/>
      <c r="O161" s="50"/>
      <c r="P161" s="50"/>
      <c r="Q161" s="47"/>
      <c r="R161" s="47"/>
      <c r="S161" s="47"/>
      <c r="T161" s="47"/>
      <c r="U161" s="47"/>
      <c r="V161" s="47"/>
      <c r="W161" s="47"/>
      <c r="X161" s="47"/>
    </row>
    <row r="162" spans="2:24" ht="13.5" customHeight="1" hidden="1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s="1" customFormat="1" ht="13.5"/>
    <row r="512" s="1" customFormat="1" ht="13.5"/>
    <row r="513" s="1" customFormat="1" ht="13.5"/>
    <row r="514" s="1" customFormat="1" ht="13.5"/>
    <row r="515" s="1" customFormat="1" ht="13.5"/>
    <row r="516" s="1" customFormat="1" ht="13.5"/>
    <row r="517" s="1" customFormat="1" ht="13.5"/>
    <row r="518" s="1" customFormat="1" ht="13.5"/>
    <row r="519" s="1" customFormat="1" ht="13.5"/>
    <row r="520" s="1" customFormat="1" ht="13.5"/>
    <row r="521" s="1" customFormat="1" ht="13.5"/>
    <row r="522" s="1" customFormat="1" ht="13.5"/>
    <row r="523" s="1" customFormat="1" ht="13.5"/>
    <row r="524" s="1" customFormat="1" ht="13.5"/>
    <row r="525" s="1" customFormat="1" ht="13.5"/>
    <row r="526" s="1" customFormat="1" ht="13.5"/>
    <row r="527" s="1" customFormat="1" ht="13.5"/>
    <row r="528" s="1" customFormat="1" ht="13.5"/>
    <row r="529" s="1" customFormat="1" ht="13.5"/>
    <row r="530" s="1" customFormat="1" ht="13.5"/>
    <row r="531" s="1" customFormat="1" ht="13.5"/>
    <row r="532" s="1" customFormat="1" ht="13.5"/>
    <row r="533" s="1" customFormat="1" ht="13.5"/>
    <row r="534" s="1" customFormat="1" ht="13.5"/>
    <row r="535" s="1" customFormat="1" ht="13.5"/>
    <row r="536" s="1" customFormat="1" ht="13.5"/>
    <row r="537" s="1" customFormat="1" ht="13.5"/>
    <row r="538" s="1" customFormat="1" ht="13.5"/>
    <row r="539" s="1" customFormat="1" ht="13.5"/>
    <row r="540" s="1" customFormat="1" ht="13.5"/>
    <row r="541" s="1" customFormat="1" ht="13.5"/>
    <row r="542" s="1" customFormat="1" ht="13.5"/>
    <row r="543" s="1" customFormat="1" ht="13.5"/>
    <row r="544" s="1" customFormat="1" ht="13.5"/>
    <row r="545" s="1" customFormat="1" ht="13.5"/>
    <row r="546" s="1" customFormat="1" ht="13.5"/>
    <row r="547" s="1" customFormat="1" ht="13.5"/>
    <row r="548" s="1" customFormat="1" ht="13.5"/>
    <row r="549" s="1" customFormat="1" ht="13.5"/>
    <row r="550" s="1" customFormat="1" ht="13.5"/>
    <row r="551" s="1" customFormat="1" ht="13.5"/>
    <row r="552" s="1" customFormat="1" ht="13.5"/>
    <row r="553" s="1" customFormat="1" ht="13.5"/>
    <row r="554" s="1" customFormat="1" ht="13.5"/>
    <row r="555" s="1" customFormat="1" ht="13.5"/>
    <row r="556" s="1" customFormat="1" ht="13.5"/>
    <row r="557" s="1" customFormat="1" ht="13.5"/>
    <row r="558" s="1" customFormat="1" ht="13.5"/>
    <row r="559" s="1" customFormat="1" ht="13.5"/>
    <row r="560" s="1" customFormat="1" ht="13.5"/>
    <row r="561" s="1" customFormat="1" ht="13.5"/>
    <row r="562" s="1" customFormat="1" ht="13.5"/>
    <row r="563" s="1" customFormat="1" ht="13.5"/>
    <row r="564" s="1" customFormat="1" ht="13.5"/>
    <row r="565" s="1" customFormat="1" ht="13.5"/>
    <row r="566" s="1" customFormat="1" ht="13.5"/>
    <row r="567" s="1" customFormat="1" ht="13.5"/>
    <row r="568" s="1" customFormat="1" ht="13.5"/>
    <row r="569" s="1" customFormat="1" ht="13.5"/>
    <row r="570" s="1" customFormat="1" ht="13.5"/>
    <row r="571" s="1" customFormat="1" ht="13.5"/>
    <row r="572" s="1" customFormat="1" ht="13.5"/>
    <row r="573" s="1" customFormat="1" ht="13.5"/>
    <row r="574" s="1" customFormat="1" ht="13.5"/>
    <row r="575" s="1" customFormat="1" ht="13.5"/>
    <row r="576" s="1" customFormat="1" ht="13.5"/>
    <row r="577" s="1" customFormat="1" ht="13.5"/>
    <row r="578" s="1" customFormat="1" ht="13.5"/>
    <row r="579" s="1" customFormat="1" ht="13.5"/>
    <row r="580" s="1" customFormat="1" ht="13.5"/>
    <row r="581" s="1" customFormat="1" ht="13.5"/>
    <row r="582" s="1" customFormat="1" ht="13.5"/>
    <row r="583" s="1" customFormat="1" ht="13.5"/>
    <row r="584" s="1" customFormat="1" ht="13.5"/>
    <row r="585" s="1" customFormat="1" ht="13.5"/>
    <row r="586" s="1" customFormat="1" ht="13.5"/>
    <row r="587" s="1" customFormat="1" ht="13.5"/>
    <row r="588" s="1" customFormat="1" ht="13.5"/>
    <row r="589" s="1" customFormat="1" ht="13.5"/>
    <row r="590" s="1" customFormat="1" ht="13.5"/>
    <row r="591" s="1" customFormat="1" ht="13.5"/>
    <row r="592" s="1" customFormat="1" ht="13.5"/>
    <row r="593" s="1" customFormat="1" ht="13.5"/>
    <row r="594" s="1" customFormat="1" ht="13.5"/>
    <row r="595" s="1" customFormat="1" ht="13.5"/>
    <row r="596" s="1" customFormat="1" ht="13.5"/>
    <row r="597" s="1" customFormat="1" ht="13.5"/>
    <row r="598" s="1" customFormat="1" ht="13.5"/>
    <row r="599" s="1" customFormat="1" ht="13.5"/>
    <row r="600" s="1" customFormat="1" ht="13.5"/>
    <row r="601" s="1" customFormat="1" ht="13.5"/>
    <row r="602" s="1" customFormat="1" ht="13.5"/>
    <row r="603" s="1" customFormat="1" ht="13.5"/>
    <row r="604" s="1" customFormat="1" ht="13.5"/>
    <row r="605" s="1" customFormat="1" ht="13.5"/>
    <row r="606" s="1" customFormat="1" ht="13.5"/>
    <row r="607" s="1" customFormat="1" ht="13.5"/>
    <row r="608" s="1" customFormat="1" ht="13.5"/>
    <row r="609" s="1" customFormat="1" ht="13.5"/>
    <row r="610" s="1" customFormat="1" ht="13.5"/>
    <row r="611" s="1" customFormat="1" ht="13.5"/>
    <row r="612" s="1" customFormat="1" ht="13.5"/>
    <row r="613" s="1" customFormat="1" ht="13.5"/>
    <row r="614" s="1" customFormat="1" ht="13.5"/>
    <row r="615" s="1" customFormat="1" ht="13.5"/>
    <row r="616" s="1" customFormat="1" ht="13.5"/>
    <row r="617" s="1" customFormat="1" ht="13.5"/>
    <row r="618" s="1" customFormat="1" ht="13.5"/>
    <row r="619" s="1" customFormat="1" ht="13.5"/>
    <row r="620" s="1" customFormat="1" ht="13.5"/>
    <row r="621" s="1" customFormat="1" ht="13.5"/>
    <row r="622" s="1" customFormat="1" ht="13.5"/>
    <row r="623" s="1" customFormat="1" ht="13.5"/>
    <row r="624" s="1" customFormat="1" ht="13.5"/>
    <row r="625" s="1" customFormat="1" ht="13.5"/>
    <row r="626" s="1" customFormat="1" ht="13.5"/>
    <row r="627" s="1" customFormat="1" ht="13.5"/>
    <row r="628" s="1" customFormat="1" ht="13.5"/>
    <row r="629" s="1" customFormat="1" ht="13.5"/>
    <row r="630" s="1" customFormat="1" ht="13.5"/>
    <row r="631" s="1" customFormat="1" ht="13.5"/>
    <row r="632" s="1" customFormat="1" ht="13.5"/>
    <row r="633" s="1" customFormat="1" ht="13.5"/>
    <row r="634" s="1" customFormat="1" ht="13.5"/>
    <row r="635" s="1" customFormat="1" ht="13.5"/>
    <row r="636" s="1" customFormat="1" ht="13.5"/>
    <row r="637" s="1" customFormat="1" ht="13.5"/>
    <row r="638" s="1" customFormat="1" ht="13.5"/>
    <row r="639" s="1" customFormat="1" ht="13.5"/>
    <row r="640" s="1" customFormat="1" ht="13.5"/>
    <row r="641" s="1" customFormat="1" ht="13.5"/>
    <row r="642" s="1" customFormat="1" ht="13.5"/>
    <row r="643" s="1" customFormat="1" ht="13.5"/>
    <row r="644" s="1" customFormat="1" ht="13.5"/>
    <row r="645" s="1" customFormat="1" ht="13.5"/>
    <row r="646" s="1" customFormat="1" ht="13.5"/>
    <row r="647" s="1" customFormat="1" ht="13.5"/>
    <row r="648" s="1" customFormat="1" ht="13.5"/>
    <row r="649" s="1" customFormat="1" ht="13.5"/>
    <row r="650" s="1" customFormat="1" ht="13.5"/>
    <row r="651" s="1" customFormat="1" ht="13.5"/>
    <row r="652" s="1" customFormat="1" ht="13.5"/>
    <row r="653" s="1" customFormat="1" ht="13.5"/>
    <row r="654" s="1" customFormat="1" ht="13.5"/>
    <row r="655" s="1" customFormat="1" ht="13.5"/>
    <row r="656" s="1" customFormat="1" ht="13.5"/>
    <row r="657" s="1" customFormat="1" ht="13.5"/>
    <row r="658" s="1" customFormat="1" ht="13.5"/>
    <row r="659" s="1" customFormat="1" ht="13.5"/>
    <row r="660" s="1" customFormat="1" ht="13.5"/>
    <row r="661" s="1" customFormat="1" ht="13.5"/>
    <row r="662" s="1" customFormat="1" ht="13.5"/>
    <row r="663" s="1" customFormat="1" ht="13.5"/>
    <row r="664" s="1" customFormat="1" ht="13.5"/>
    <row r="665" s="1" customFormat="1" ht="13.5"/>
    <row r="666" s="1" customFormat="1" ht="13.5"/>
    <row r="667" s="1" customFormat="1" ht="13.5"/>
    <row r="668" s="1" customFormat="1" ht="13.5"/>
    <row r="669" s="1" customFormat="1" ht="13.5"/>
    <row r="670" s="1" customFormat="1" ht="13.5"/>
    <row r="671" s="1" customFormat="1" ht="13.5"/>
    <row r="672" s="1" customFormat="1" ht="13.5"/>
    <row r="673" s="1" customFormat="1" ht="13.5"/>
    <row r="674" s="1" customFormat="1" ht="13.5"/>
    <row r="675" s="1" customFormat="1" ht="13.5"/>
    <row r="676" s="1" customFormat="1" ht="13.5"/>
    <row r="677" s="1" customFormat="1" ht="13.5"/>
    <row r="678" s="1" customFormat="1" ht="13.5"/>
    <row r="679" s="1" customFormat="1" ht="13.5"/>
    <row r="680" s="1" customFormat="1" ht="13.5"/>
    <row r="681" s="1" customFormat="1" ht="13.5"/>
    <row r="682" s="1" customFormat="1" ht="13.5"/>
    <row r="683" s="1" customFormat="1" ht="13.5"/>
    <row r="684" s="1" customFormat="1" ht="13.5"/>
    <row r="685" s="1" customFormat="1" ht="13.5"/>
    <row r="686" s="1" customFormat="1" ht="13.5"/>
    <row r="687" s="1" customFormat="1" ht="13.5"/>
    <row r="688" s="1" customFormat="1" ht="13.5"/>
    <row r="689" s="1" customFormat="1" ht="13.5"/>
    <row r="690" s="1" customFormat="1" ht="13.5"/>
    <row r="691" s="1" customFormat="1" ht="13.5"/>
    <row r="692" s="1" customFormat="1" ht="13.5"/>
    <row r="693" s="1" customFormat="1" ht="13.5"/>
    <row r="694" s="1" customFormat="1" ht="13.5"/>
    <row r="695" s="1" customFormat="1" ht="13.5"/>
    <row r="696" s="1" customFormat="1" ht="13.5"/>
    <row r="697" s="1" customFormat="1" ht="13.5"/>
    <row r="698" s="1" customFormat="1" ht="13.5"/>
    <row r="699" s="1" customFormat="1" ht="13.5"/>
    <row r="700" s="1" customFormat="1" ht="13.5"/>
    <row r="701" s="1" customFormat="1" ht="13.5"/>
    <row r="702" s="1" customFormat="1" ht="13.5"/>
    <row r="703" s="1" customFormat="1" ht="13.5"/>
    <row r="704" s="1" customFormat="1" ht="13.5"/>
    <row r="705" s="1" customFormat="1" ht="13.5"/>
    <row r="706" s="1" customFormat="1" ht="13.5"/>
    <row r="707" s="1" customFormat="1" ht="13.5"/>
    <row r="708" s="1" customFormat="1" ht="13.5"/>
    <row r="709" s="1" customFormat="1" ht="13.5"/>
    <row r="710" s="1" customFormat="1" ht="13.5"/>
    <row r="711" s="1" customFormat="1" ht="13.5"/>
    <row r="712" s="1" customFormat="1" ht="13.5"/>
    <row r="713" s="1" customFormat="1" ht="13.5"/>
    <row r="714" s="1" customFormat="1" ht="13.5"/>
    <row r="715" s="1" customFormat="1" ht="13.5"/>
    <row r="716" s="1" customFormat="1" ht="13.5"/>
    <row r="717" s="1" customFormat="1" ht="13.5"/>
    <row r="718" s="1" customFormat="1" ht="13.5"/>
    <row r="719" s="1" customFormat="1" ht="13.5"/>
    <row r="720" s="1" customFormat="1" ht="13.5"/>
    <row r="721" s="1" customFormat="1" ht="13.5"/>
    <row r="722" s="1" customFormat="1" ht="13.5"/>
    <row r="723" s="1" customFormat="1" ht="13.5"/>
    <row r="724" s="1" customFormat="1" ht="13.5"/>
    <row r="725" s="1" customFormat="1" ht="13.5"/>
    <row r="726" s="1" customFormat="1" ht="13.5"/>
    <row r="727" s="1" customFormat="1" ht="13.5"/>
    <row r="728" s="1" customFormat="1" ht="13.5"/>
    <row r="729" s="1" customFormat="1" ht="13.5"/>
    <row r="730" s="1" customFormat="1" ht="13.5"/>
    <row r="731" s="1" customFormat="1" ht="13.5"/>
    <row r="732" s="1" customFormat="1" ht="13.5"/>
    <row r="733" s="1" customFormat="1" ht="13.5"/>
    <row r="734" s="1" customFormat="1" ht="13.5"/>
    <row r="735" s="1" customFormat="1" ht="13.5"/>
    <row r="736" s="1" customFormat="1" ht="13.5"/>
    <row r="737" s="1" customFormat="1" ht="13.5"/>
    <row r="738" s="1" customFormat="1" ht="13.5"/>
    <row r="739" s="1" customFormat="1" ht="13.5"/>
    <row r="740" s="1" customFormat="1" ht="13.5"/>
    <row r="741" s="1" customFormat="1" ht="13.5"/>
    <row r="742" s="1" customFormat="1" ht="13.5"/>
    <row r="743" s="1" customFormat="1" ht="13.5"/>
    <row r="744" s="1" customFormat="1" ht="13.5"/>
    <row r="745" s="1" customFormat="1" ht="13.5"/>
    <row r="746" s="1" customFormat="1" ht="13.5"/>
    <row r="747" s="1" customFormat="1" ht="13.5"/>
    <row r="748" s="1" customFormat="1" ht="13.5"/>
    <row r="749" s="1" customFormat="1" ht="13.5"/>
    <row r="750" s="1" customFormat="1" ht="13.5"/>
    <row r="751" s="1" customFormat="1" ht="13.5"/>
    <row r="752" s="1" customFormat="1" ht="13.5"/>
    <row r="753" s="1" customFormat="1" ht="13.5"/>
    <row r="754" s="1" customFormat="1" ht="13.5"/>
    <row r="755" s="1" customFormat="1" ht="13.5"/>
    <row r="756" s="1" customFormat="1" ht="13.5"/>
    <row r="757" s="1" customFormat="1" ht="13.5"/>
    <row r="758" s="1" customFormat="1" ht="13.5"/>
    <row r="759" s="1" customFormat="1" ht="13.5"/>
    <row r="760" s="1" customFormat="1" ht="13.5"/>
    <row r="761" s="1" customFormat="1" ht="13.5"/>
    <row r="762" s="1" customFormat="1" ht="13.5"/>
    <row r="763" s="1" customFormat="1" ht="13.5"/>
    <row r="764" s="1" customFormat="1" ht="13.5"/>
    <row r="765" s="1" customFormat="1" ht="13.5"/>
    <row r="766" s="1" customFormat="1" ht="13.5"/>
    <row r="767" s="1" customFormat="1" ht="13.5"/>
    <row r="768" s="1" customFormat="1" ht="13.5"/>
    <row r="769" s="1" customFormat="1" ht="13.5"/>
    <row r="770" s="1" customFormat="1" ht="13.5"/>
    <row r="771" s="1" customFormat="1" ht="13.5"/>
    <row r="772" s="1" customFormat="1" ht="13.5"/>
    <row r="773" s="1" customFormat="1" ht="13.5"/>
    <row r="774" s="1" customFormat="1" ht="13.5"/>
    <row r="775" s="1" customFormat="1" ht="13.5"/>
    <row r="776" s="1" customFormat="1" ht="13.5"/>
    <row r="777" s="1" customFormat="1" ht="13.5"/>
    <row r="778" s="1" customFormat="1" ht="13.5"/>
    <row r="779" s="1" customFormat="1" ht="13.5"/>
    <row r="780" s="1" customFormat="1" ht="13.5"/>
    <row r="781" s="1" customFormat="1" ht="13.5"/>
    <row r="782" s="1" customFormat="1" ht="13.5"/>
    <row r="783" s="1" customFormat="1" ht="13.5"/>
    <row r="784" s="1" customFormat="1" ht="13.5"/>
    <row r="785" s="1" customFormat="1" ht="13.5"/>
    <row r="786" s="1" customFormat="1" ht="13.5"/>
    <row r="787" s="1" customFormat="1" ht="13.5"/>
    <row r="788" s="1" customFormat="1" ht="13.5"/>
    <row r="789" s="1" customFormat="1" ht="13.5"/>
    <row r="790" s="1" customFormat="1" ht="13.5"/>
    <row r="791" s="1" customFormat="1" ht="13.5"/>
    <row r="792" s="1" customFormat="1" ht="13.5"/>
    <row r="793" s="1" customFormat="1" ht="13.5"/>
    <row r="794" s="1" customFormat="1" ht="13.5"/>
    <row r="795" s="1" customFormat="1" ht="13.5"/>
    <row r="796" s="1" customFormat="1" ht="13.5"/>
    <row r="797" s="1" customFormat="1" ht="13.5"/>
    <row r="798" s="1" customFormat="1" ht="13.5"/>
    <row r="799" s="1" customFormat="1" ht="13.5"/>
    <row r="800" s="1" customFormat="1" ht="13.5"/>
    <row r="801" s="1" customFormat="1" ht="13.5"/>
    <row r="802" s="1" customFormat="1" ht="13.5"/>
    <row r="803" s="1" customFormat="1" ht="13.5"/>
    <row r="804" s="1" customFormat="1" ht="13.5"/>
    <row r="805" s="1" customFormat="1" ht="13.5"/>
    <row r="806" s="1" customFormat="1" ht="13.5"/>
    <row r="807" s="1" customFormat="1" ht="13.5"/>
    <row r="808" s="1" customFormat="1" ht="13.5"/>
    <row r="809" s="1" customFormat="1" ht="13.5"/>
    <row r="810" s="1" customFormat="1" ht="13.5"/>
    <row r="811" s="1" customFormat="1" ht="13.5"/>
    <row r="812" s="1" customFormat="1" ht="13.5"/>
    <row r="813" s="1" customFormat="1" ht="13.5"/>
    <row r="814" s="1" customFormat="1" ht="13.5"/>
    <row r="815" s="1" customFormat="1" ht="13.5"/>
    <row r="816" s="1" customFormat="1" ht="13.5"/>
    <row r="817" s="1" customFormat="1" ht="13.5"/>
    <row r="818" s="1" customFormat="1" ht="13.5"/>
    <row r="819" s="1" customFormat="1" ht="13.5"/>
    <row r="820" s="1" customFormat="1" ht="13.5"/>
    <row r="821" s="1" customFormat="1" ht="13.5"/>
    <row r="822" s="1" customFormat="1" ht="13.5"/>
    <row r="823" s="1" customFormat="1" ht="13.5"/>
    <row r="824" s="1" customFormat="1" ht="13.5"/>
    <row r="825" s="1" customFormat="1" ht="13.5"/>
    <row r="826" s="1" customFormat="1" ht="13.5"/>
    <row r="827" s="1" customFormat="1" ht="13.5"/>
    <row r="828" s="1" customFormat="1" ht="13.5"/>
    <row r="829" s="1" customFormat="1" ht="13.5"/>
    <row r="830" s="1" customFormat="1" ht="13.5"/>
    <row r="831" s="1" customFormat="1" ht="13.5"/>
    <row r="832" s="1" customFormat="1" ht="13.5"/>
    <row r="833" s="1" customFormat="1" ht="13.5"/>
    <row r="834" s="1" customFormat="1" ht="13.5"/>
    <row r="835" s="1" customFormat="1" ht="13.5"/>
    <row r="836" s="1" customFormat="1" ht="13.5"/>
    <row r="837" s="1" customFormat="1" ht="13.5"/>
    <row r="838" s="1" customFormat="1" ht="13.5"/>
    <row r="839" s="1" customFormat="1" ht="13.5"/>
    <row r="840" s="1" customFormat="1" ht="13.5"/>
    <row r="841" s="1" customFormat="1" ht="13.5"/>
    <row r="842" s="1" customFormat="1" ht="13.5"/>
    <row r="843" s="1" customFormat="1" ht="13.5"/>
    <row r="844" s="1" customFormat="1" ht="13.5"/>
    <row r="845" s="1" customFormat="1" ht="13.5"/>
    <row r="846" s="1" customFormat="1" ht="13.5"/>
    <row r="847" s="1" customFormat="1" ht="13.5"/>
    <row r="848" s="1" customFormat="1" ht="13.5"/>
    <row r="849" s="1" customFormat="1" ht="13.5"/>
    <row r="850" s="1" customFormat="1" ht="13.5"/>
    <row r="851" s="1" customFormat="1" ht="13.5"/>
    <row r="852" s="1" customFormat="1" ht="13.5"/>
    <row r="853" s="1" customFormat="1" ht="13.5"/>
    <row r="854" s="1" customFormat="1" ht="13.5"/>
    <row r="855" s="1" customFormat="1" ht="13.5"/>
    <row r="856" s="1" customFormat="1" ht="13.5"/>
    <row r="857" s="1" customFormat="1" ht="13.5"/>
    <row r="858" s="1" customFormat="1" ht="13.5"/>
    <row r="859" s="1" customFormat="1" ht="13.5"/>
    <row r="860" s="1" customFormat="1" ht="13.5"/>
    <row r="861" s="1" customFormat="1" ht="13.5"/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</sheetData>
  <sheetProtection sheet="1" formatCells="0" selectLockedCells="1"/>
  <mergeCells count="438">
    <mergeCell ref="D62:F62"/>
    <mergeCell ref="P63:R63"/>
    <mergeCell ref="P64:R64"/>
    <mergeCell ref="M61:O61"/>
    <mergeCell ref="S64:U64"/>
    <mergeCell ref="B61:C61"/>
    <mergeCell ref="J64:L64"/>
    <mergeCell ref="B63:C63"/>
    <mergeCell ref="M64:O64"/>
    <mergeCell ref="M63:O63"/>
    <mergeCell ref="AA58:AD58"/>
    <mergeCell ref="AA59:AD59"/>
    <mergeCell ref="G63:I63"/>
    <mergeCell ref="B62:C62"/>
    <mergeCell ref="G61:I61"/>
    <mergeCell ref="G62:I62"/>
    <mergeCell ref="D61:F61"/>
    <mergeCell ref="S63:U63"/>
    <mergeCell ref="D59:F59"/>
    <mergeCell ref="D63:F63"/>
    <mergeCell ref="B6:AF6"/>
    <mergeCell ref="I67:K67"/>
    <mergeCell ref="AA57:AD57"/>
    <mergeCell ref="V57:Y57"/>
    <mergeCell ref="Q57:T57"/>
    <mergeCell ref="I57:K57"/>
    <mergeCell ref="B57:C59"/>
    <mergeCell ref="G57:H59"/>
    <mergeCell ref="D57:F58"/>
    <mergeCell ref="J63:L63"/>
    <mergeCell ref="D81:F81"/>
    <mergeCell ref="F77:K79"/>
    <mergeCell ref="J82:L82"/>
    <mergeCell ref="G72:I72"/>
    <mergeCell ref="I69:K69"/>
    <mergeCell ref="G67:H69"/>
    <mergeCell ref="C128:D130"/>
    <mergeCell ref="C125:D127"/>
    <mergeCell ref="B74:C74"/>
    <mergeCell ref="D74:F74"/>
    <mergeCell ref="B96:C96"/>
    <mergeCell ref="D95:G95"/>
    <mergeCell ref="B84:C84"/>
    <mergeCell ref="G84:I84"/>
    <mergeCell ref="B95:C95"/>
    <mergeCell ref="G74:I74"/>
    <mergeCell ref="B92:C93"/>
    <mergeCell ref="D73:F73"/>
    <mergeCell ref="D72:F72"/>
    <mergeCell ref="D71:F71"/>
    <mergeCell ref="B73:C73"/>
    <mergeCell ref="B69:F69"/>
    <mergeCell ref="B71:C71"/>
    <mergeCell ref="B72:C72"/>
    <mergeCell ref="B87:D89"/>
    <mergeCell ref="B77:D79"/>
    <mergeCell ref="E87:E89"/>
    <mergeCell ref="D83:F83"/>
    <mergeCell ref="G83:I83"/>
    <mergeCell ref="G64:I64"/>
    <mergeCell ref="D64:F64"/>
    <mergeCell ref="B64:C64"/>
    <mergeCell ref="E77:E79"/>
    <mergeCell ref="G71:I71"/>
    <mergeCell ref="B81:C81"/>
    <mergeCell ref="D82:F82"/>
    <mergeCell ref="B94:C94"/>
    <mergeCell ref="D94:G94"/>
    <mergeCell ref="J84:L84"/>
    <mergeCell ref="J81:L81"/>
    <mergeCell ref="G82:I82"/>
    <mergeCell ref="D84:F84"/>
    <mergeCell ref="B83:C83"/>
    <mergeCell ref="B82:C82"/>
    <mergeCell ref="D92:G93"/>
    <mergeCell ref="F87:K89"/>
    <mergeCell ref="H26:J26"/>
    <mergeCell ref="O26:Q26"/>
    <mergeCell ref="S62:U62"/>
    <mergeCell ref="V58:Y58"/>
    <mergeCell ref="Q59:T59"/>
    <mergeCell ref="V59:Y59"/>
    <mergeCell ref="I59:K59"/>
    <mergeCell ref="L57:O59"/>
    <mergeCell ref="Q58:T58"/>
    <mergeCell ref="M62:O62"/>
    <mergeCell ref="Q28:V28"/>
    <mergeCell ref="J62:L62"/>
    <mergeCell ref="V61:X61"/>
    <mergeCell ref="P61:R61"/>
    <mergeCell ref="J61:L61"/>
    <mergeCell ref="P62:R62"/>
    <mergeCell ref="I58:K58"/>
    <mergeCell ref="V62:X62"/>
    <mergeCell ref="J37:Q41"/>
    <mergeCell ref="R40:Y41"/>
    <mergeCell ref="I18:Z18"/>
    <mergeCell ref="F18:H18"/>
    <mergeCell ref="L19:N19"/>
    <mergeCell ref="U19:W19"/>
    <mergeCell ref="O19:Q19"/>
    <mergeCell ref="O21:Q21"/>
    <mergeCell ref="R20:T20"/>
    <mergeCell ref="U20:W20"/>
    <mergeCell ref="O20:Q20"/>
    <mergeCell ref="R19:T19"/>
    <mergeCell ref="I21:K21"/>
    <mergeCell ref="L21:N21"/>
    <mergeCell ref="B21:E21"/>
    <mergeCell ref="B18:E18"/>
    <mergeCell ref="B19:E19"/>
    <mergeCell ref="L20:N20"/>
    <mergeCell ref="F19:H19"/>
    <mergeCell ref="I19:K19"/>
    <mergeCell ref="I20:K20"/>
    <mergeCell ref="B20:E20"/>
    <mergeCell ref="S71:U71"/>
    <mergeCell ref="B22:E22"/>
    <mergeCell ref="F22:H22"/>
    <mergeCell ref="I22:K22"/>
    <mergeCell ref="L22:N22"/>
    <mergeCell ref="R22:T22"/>
    <mergeCell ref="U22:W22"/>
    <mergeCell ref="O22:Q22"/>
    <mergeCell ref="V63:X63"/>
    <mergeCell ref="V64:X64"/>
    <mergeCell ref="U113:V114"/>
    <mergeCell ref="V94:Y96"/>
    <mergeCell ref="V92:Y93"/>
    <mergeCell ref="N92:Q92"/>
    <mergeCell ref="Q79:T79"/>
    <mergeCell ref="V79:Y79"/>
    <mergeCell ref="V84:X84"/>
    <mergeCell ref="S84:U84"/>
    <mergeCell ref="V67:Y67"/>
    <mergeCell ref="U116:V116"/>
    <mergeCell ref="Q89:T89"/>
    <mergeCell ref="V89:Y89"/>
    <mergeCell ref="U115:V115"/>
    <mergeCell ref="S113:T114"/>
    <mergeCell ref="V88:Y88"/>
    <mergeCell ref="Q69:T69"/>
    <mergeCell ref="V87:Y87"/>
    <mergeCell ref="P74:R74"/>
    <mergeCell ref="S73:U73"/>
    <mergeCell ref="M72:O72"/>
    <mergeCell ref="S72:U72"/>
    <mergeCell ref="V72:X72"/>
    <mergeCell ref="M84:O84"/>
    <mergeCell ref="L77:O79"/>
    <mergeCell ref="P83:R83"/>
    <mergeCell ref="S83:U83"/>
    <mergeCell ref="P84:R84"/>
    <mergeCell ref="Q78:T78"/>
    <mergeCell ref="U21:W21"/>
    <mergeCell ref="S61:U61"/>
    <mergeCell ref="M73:O73"/>
    <mergeCell ref="M83:O83"/>
    <mergeCell ref="M81:O81"/>
    <mergeCell ref="P72:R72"/>
    <mergeCell ref="Q68:T68"/>
    <mergeCell ref="S74:U74"/>
    <mergeCell ref="V73:X73"/>
    <mergeCell ref="V83:X83"/>
    <mergeCell ref="G122:H122"/>
    <mergeCell ref="I122:J122"/>
    <mergeCell ref="E119:F119"/>
    <mergeCell ref="E120:F120"/>
    <mergeCell ref="E122:F122"/>
    <mergeCell ref="E116:F116"/>
    <mergeCell ref="G115:H115"/>
    <mergeCell ref="G116:H116"/>
    <mergeCell ref="M113:N114"/>
    <mergeCell ref="I115:J115"/>
    <mergeCell ref="D96:G96"/>
    <mergeCell ref="H94:H96"/>
    <mergeCell ref="K115:L115"/>
    <mergeCell ref="G113:H114"/>
    <mergeCell ref="I113:J114"/>
    <mergeCell ref="E115:F115"/>
    <mergeCell ref="G132:H132"/>
    <mergeCell ref="I127:J127"/>
    <mergeCell ref="K122:L122"/>
    <mergeCell ref="K113:L114"/>
    <mergeCell ref="S82:U82"/>
    <mergeCell ref="P82:R82"/>
    <mergeCell ref="M94:M96"/>
    <mergeCell ref="I95:L95"/>
    <mergeCell ref="I116:J116"/>
    <mergeCell ref="K116:L116"/>
    <mergeCell ref="E132:F132"/>
    <mergeCell ref="I126:J126"/>
    <mergeCell ref="E123:F123"/>
    <mergeCell ref="G119:H119"/>
    <mergeCell ref="G120:H120"/>
    <mergeCell ref="I119:J119"/>
    <mergeCell ref="G123:H123"/>
    <mergeCell ref="E128:F128"/>
    <mergeCell ref="I129:J129"/>
    <mergeCell ref="G131:H131"/>
    <mergeCell ref="G128:H128"/>
    <mergeCell ref="E129:F129"/>
    <mergeCell ref="K126:L126"/>
    <mergeCell ref="I132:J132"/>
    <mergeCell ref="K132:L132"/>
    <mergeCell ref="E126:F126"/>
    <mergeCell ref="E127:F127"/>
    <mergeCell ref="K127:L127"/>
    <mergeCell ref="G126:H126"/>
    <mergeCell ref="E130:F130"/>
    <mergeCell ref="M126:N126"/>
    <mergeCell ref="O126:P126"/>
    <mergeCell ref="G130:H130"/>
    <mergeCell ref="M133:N133"/>
    <mergeCell ref="S133:T133"/>
    <mergeCell ref="I131:J131"/>
    <mergeCell ref="O130:P130"/>
    <mergeCell ref="S129:T129"/>
    <mergeCell ref="Q126:R126"/>
    <mergeCell ref="G127:H127"/>
    <mergeCell ref="K125:L125"/>
    <mergeCell ref="S117:T117"/>
    <mergeCell ref="E133:F133"/>
    <mergeCell ref="K120:L120"/>
    <mergeCell ref="E125:F125"/>
    <mergeCell ref="G125:H125"/>
    <mergeCell ref="G129:H129"/>
    <mergeCell ref="E131:F131"/>
    <mergeCell ref="I130:J130"/>
    <mergeCell ref="I125:J125"/>
    <mergeCell ref="M119:N119"/>
    <mergeCell ref="M120:N120"/>
    <mergeCell ref="O119:P119"/>
    <mergeCell ref="U119:V119"/>
    <mergeCell ref="U122:V122"/>
    <mergeCell ref="U123:V123"/>
    <mergeCell ref="Q123:R123"/>
    <mergeCell ref="U117:V117"/>
    <mergeCell ref="U118:V118"/>
    <mergeCell ref="Q119:R119"/>
    <mergeCell ref="O120:P120"/>
    <mergeCell ref="Q120:R120"/>
    <mergeCell ref="S120:T120"/>
    <mergeCell ref="Q118:R118"/>
    <mergeCell ref="S125:T125"/>
    <mergeCell ref="S122:T122"/>
    <mergeCell ref="S123:T123"/>
    <mergeCell ref="M123:N123"/>
    <mergeCell ref="M125:N125"/>
    <mergeCell ref="O123:P123"/>
    <mergeCell ref="Q125:R125"/>
    <mergeCell ref="Q122:R122"/>
    <mergeCell ref="U127:V127"/>
    <mergeCell ref="S126:T126"/>
    <mergeCell ref="O128:P128"/>
    <mergeCell ref="Q128:R128"/>
    <mergeCell ref="S128:T128"/>
    <mergeCell ref="U130:V130"/>
    <mergeCell ref="S130:T130"/>
    <mergeCell ref="O129:P129"/>
    <mergeCell ref="Q129:R129"/>
    <mergeCell ref="U128:V128"/>
    <mergeCell ref="S132:T132"/>
    <mergeCell ref="O132:P132"/>
    <mergeCell ref="Q132:R132"/>
    <mergeCell ref="K130:L130"/>
    <mergeCell ref="Q130:R130"/>
    <mergeCell ref="M130:N130"/>
    <mergeCell ref="C131:D133"/>
    <mergeCell ref="U126:V126"/>
    <mergeCell ref="U125:V125"/>
    <mergeCell ref="U131:V131"/>
    <mergeCell ref="M131:N131"/>
    <mergeCell ref="O131:P131"/>
    <mergeCell ref="Q131:R131"/>
    <mergeCell ref="S131:T131"/>
    <mergeCell ref="U132:V132"/>
    <mergeCell ref="K131:L131"/>
    <mergeCell ref="K133:L133"/>
    <mergeCell ref="I133:J133"/>
    <mergeCell ref="E134:F134"/>
    <mergeCell ref="U133:V133"/>
    <mergeCell ref="G135:T135"/>
    <mergeCell ref="G136:T136"/>
    <mergeCell ref="G133:H133"/>
    <mergeCell ref="Q133:R133"/>
    <mergeCell ref="U137:V137"/>
    <mergeCell ref="U134:V134"/>
    <mergeCell ref="O137:P137"/>
    <mergeCell ref="O133:P133"/>
    <mergeCell ref="U135:V135"/>
    <mergeCell ref="U136:V136"/>
    <mergeCell ref="C134:D136"/>
    <mergeCell ref="B139:C139"/>
    <mergeCell ref="C137:F137"/>
    <mergeCell ref="E136:F136"/>
    <mergeCell ref="G134:T134"/>
    <mergeCell ref="E135:F135"/>
    <mergeCell ref="K137:L137"/>
    <mergeCell ref="M137:N137"/>
    <mergeCell ref="S137:T137"/>
    <mergeCell ref="Q137:R137"/>
    <mergeCell ref="B142:C142"/>
    <mergeCell ref="B141:C141"/>
    <mergeCell ref="L142:N142"/>
    <mergeCell ref="O142:O145"/>
    <mergeCell ref="L143:N143"/>
    <mergeCell ref="L144:N144"/>
    <mergeCell ref="B145:C145"/>
    <mergeCell ref="B144:C144"/>
    <mergeCell ref="B143:C143"/>
    <mergeCell ref="D143:F143"/>
    <mergeCell ref="P142:R142"/>
    <mergeCell ref="K142:K145"/>
    <mergeCell ref="D145:F145"/>
    <mergeCell ref="H145:J145"/>
    <mergeCell ref="G142:G145"/>
    <mergeCell ref="D142:F142"/>
    <mergeCell ref="H142:J142"/>
    <mergeCell ref="P143:R145"/>
    <mergeCell ref="C147:D147"/>
    <mergeCell ref="G147:H147"/>
    <mergeCell ref="L145:N145"/>
    <mergeCell ref="M132:N132"/>
    <mergeCell ref="H143:J143"/>
    <mergeCell ref="E139:F139"/>
    <mergeCell ref="D144:F144"/>
    <mergeCell ref="H144:J144"/>
    <mergeCell ref="G137:H137"/>
    <mergeCell ref="I137:J137"/>
    <mergeCell ref="C119:D120"/>
    <mergeCell ref="E117:F117"/>
    <mergeCell ref="I118:J118"/>
    <mergeCell ref="M129:N129"/>
    <mergeCell ref="E118:F118"/>
    <mergeCell ref="C122:D123"/>
    <mergeCell ref="M117:N117"/>
    <mergeCell ref="I117:J117"/>
    <mergeCell ref="K117:L117"/>
    <mergeCell ref="K119:L119"/>
    <mergeCell ref="K129:L129"/>
    <mergeCell ref="I120:J120"/>
    <mergeCell ref="G73:I73"/>
    <mergeCell ref="G81:I81"/>
    <mergeCell ref="N94:Q94"/>
    <mergeCell ref="N93:Q93"/>
    <mergeCell ref="I123:J123"/>
    <mergeCell ref="Q117:R117"/>
    <mergeCell ref="O117:P117"/>
    <mergeCell ref="I128:J128"/>
    <mergeCell ref="A24:A26"/>
    <mergeCell ref="K123:L123"/>
    <mergeCell ref="H25:J25"/>
    <mergeCell ref="M115:N115"/>
    <mergeCell ref="G117:H117"/>
    <mergeCell ref="G118:H118"/>
    <mergeCell ref="B67:F68"/>
    <mergeCell ref="I68:K68"/>
    <mergeCell ref="L67:O69"/>
    <mergeCell ref="I94:L94"/>
    <mergeCell ref="K128:L128"/>
    <mergeCell ref="M127:N127"/>
    <mergeCell ref="O125:P125"/>
    <mergeCell ref="M128:N128"/>
    <mergeCell ref="C115:D116"/>
    <mergeCell ref="O127:P127"/>
    <mergeCell ref="M118:N118"/>
    <mergeCell ref="O118:P118"/>
    <mergeCell ref="M122:N122"/>
    <mergeCell ref="C117:D118"/>
    <mergeCell ref="F20:H20"/>
    <mergeCell ref="F21:H21"/>
    <mergeCell ref="R21:T21"/>
    <mergeCell ref="X22:Z22"/>
    <mergeCell ref="R25:T25"/>
    <mergeCell ref="S127:T127"/>
    <mergeCell ref="C113:F114"/>
    <mergeCell ref="O122:P122"/>
    <mergeCell ref="Q127:R127"/>
    <mergeCell ref="I92:L92"/>
    <mergeCell ref="U129:V129"/>
    <mergeCell ref="O25:Q25"/>
    <mergeCell ref="U25:V25"/>
    <mergeCell ref="X19:Z19"/>
    <mergeCell ref="X20:Z20"/>
    <mergeCell ref="X21:Z21"/>
    <mergeCell ref="M71:O71"/>
    <mergeCell ref="N96:Q96"/>
    <mergeCell ref="N95:Q95"/>
    <mergeCell ref="M82:O82"/>
    <mergeCell ref="S115:T115"/>
    <mergeCell ref="O116:P116"/>
    <mergeCell ref="Q116:R116"/>
    <mergeCell ref="S116:T116"/>
    <mergeCell ref="S93:T93"/>
    <mergeCell ref="O113:P114"/>
    <mergeCell ref="O115:P115"/>
    <mergeCell ref="Q113:R114"/>
    <mergeCell ref="AA77:AD77"/>
    <mergeCell ref="Q77:T77"/>
    <mergeCell ref="V77:Y77"/>
    <mergeCell ref="AA88:AD88"/>
    <mergeCell ref="AA78:AD78"/>
    <mergeCell ref="V82:X82"/>
    <mergeCell ref="P81:R81"/>
    <mergeCell ref="S81:U81"/>
    <mergeCell ref="AA79:AD79"/>
    <mergeCell ref="V78:Y78"/>
    <mergeCell ref="V71:X71"/>
    <mergeCell ref="J71:L71"/>
    <mergeCell ref="U120:V120"/>
    <mergeCell ref="K118:L118"/>
    <mergeCell ref="S118:T118"/>
    <mergeCell ref="M116:N116"/>
    <mergeCell ref="I96:L96"/>
    <mergeCell ref="I93:L93"/>
    <mergeCell ref="S119:T119"/>
    <mergeCell ref="Q115:R115"/>
    <mergeCell ref="AA89:AD89"/>
    <mergeCell ref="V74:X74"/>
    <mergeCell ref="J83:L83"/>
    <mergeCell ref="J72:L72"/>
    <mergeCell ref="Q67:T67"/>
    <mergeCell ref="V81:X81"/>
    <mergeCell ref="AA87:AD87"/>
    <mergeCell ref="L87:O89"/>
    <mergeCell ref="Q87:T87"/>
    <mergeCell ref="Q88:T88"/>
    <mergeCell ref="AA67:AD67"/>
    <mergeCell ref="AA68:AD68"/>
    <mergeCell ref="AA69:AD69"/>
    <mergeCell ref="V69:Y69"/>
    <mergeCell ref="V68:Y68"/>
    <mergeCell ref="J74:L74"/>
    <mergeCell ref="J73:L73"/>
    <mergeCell ref="P73:R73"/>
    <mergeCell ref="M74:O74"/>
    <mergeCell ref="P71:R71"/>
  </mergeCells>
  <dataValidations count="2">
    <dataValidation type="whole" operator="greaterThanOrEqual" allowBlank="1" showInputMessage="1" showErrorMessage="1" errorTitle="入力できません！！" error="０以上の整数のみ入力できます&#10;" sqref="F21:Z21">
      <formula1>0</formula1>
    </dataValidation>
    <dataValidation type="whole" operator="greaterThanOrEqual" allowBlank="1" showInputMessage="1" showErrorMessage="1" promptTitle="固定資産税額" prompt="都市計画税を除いた額です。" errorTitle="入力できません！！" error="０以上の整数のみ入力できます&#10;" sqref="F22:Z22">
      <formula1>0</formula1>
    </dataValidation>
  </dataValidations>
  <hyperlinks>
    <hyperlink ref="Q28:V28" location="参考!B51:W61" tooltip="加入期間についての簡単な説明があります。" display="（参考）加入期間について"/>
  </hyperlinks>
  <printOptions/>
  <pageMargins left="0.6299212598425197" right="0.2362204724409449" top="0.9448818897637796" bottom="0.7480314960629921" header="0.31496062992125984" footer="0.31496062992125984"/>
  <pageSetup horizontalDpi="300" verticalDpi="300" orientation="portrait" paperSize="9" scale="80" r:id="rId3"/>
  <rowBreaks count="1" manualBreakCount="1">
    <brk id="49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77"/>
  <sheetViews>
    <sheetView showRowColHeaders="0" zoomScalePageLayoutView="0" workbookViewId="0" topLeftCell="A1">
      <selection activeCell="H27" sqref="H27"/>
    </sheetView>
  </sheetViews>
  <sheetFormatPr defaultColWidth="3.625" defaultRowHeight="15.75" customHeight="1"/>
  <cols>
    <col min="1" max="10" width="3.625" style="57" customWidth="1"/>
    <col min="11" max="16384" width="3.625" style="57" customWidth="1"/>
  </cols>
  <sheetData>
    <row r="1" ht="15.75" customHeight="1" thickBot="1">
      <c r="A1" s="80"/>
    </row>
    <row r="2" spans="1:27" ht="15.75" customHeight="1" thickTop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5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9" t="s">
        <v>141</v>
      </c>
      <c r="Y3" s="56"/>
      <c r="Z3" s="56"/>
      <c r="AA3" s="56"/>
    </row>
    <row r="4" spans="1:27" ht="15.75" customHeight="1">
      <c r="A4" s="56"/>
      <c r="B4" s="266" t="s">
        <v>65</v>
      </c>
      <c r="C4" s="266"/>
      <c r="D4" s="266"/>
      <c r="E4" s="266"/>
      <c r="F4" s="266"/>
      <c r="G4" s="26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5.75" customHeight="1">
      <c r="A5" s="56"/>
      <c r="B5" s="56" t="s">
        <v>106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5.75" customHeight="1">
      <c r="A6" s="56"/>
      <c r="B6" s="56" t="s">
        <v>107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5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15.75" customHeight="1">
      <c r="A8" s="56"/>
      <c r="B8" s="60" t="s">
        <v>151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15.75" customHeight="1">
      <c r="A9" s="56"/>
      <c r="B9" s="56" t="s">
        <v>148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1:27" ht="15.75" customHeight="1">
      <c r="A10" s="56"/>
      <c r="B10" s="56" t="s">
        <v>149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:27" ht="15.75" customHeight="1">
      <c r="A11" s="56"/>
      <c r="B11" s="60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ht="15.75" customHeight="1" thickBot="1">
      <c r="A12" s="56"/>
      <c r="B12" s="60"/>
      <c r="C12" s="60" t="s">
        <v>100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7" ht="15.75" customHeight="1" thickBot="1">
      <c r="A13" s="56"/>
      <c r="B13" s="60"/>
      <c r="C13" s="60" t="s">
        <v>114</v>
      </c>
      <c r="D13" s="56" t="s">
        <v>109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61" t="s">
        <v>91</v>
      </c>
      <c r="W13" s="270"/>
      <c r="X13" s="271"/>
      <c r="Y13" s="271"/>
      <c r="Z13" s="272"/>
      <c r="AA13" s="56" t="s">
        <v>92</v>
      </c>
    </row>
    <row r="14" spans="1:27" ht="15.75" customHeight="1">
      <c r="A14" s="56"/>
      <c r="B14" s="56"/>
      <c r="C14" s="62"/>
      <c r="D14" s="56" t="s">
        <v>110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</row>
    <row r="15" spans="1:27" ht="15.75" customHeight="1" thickBot="1">
      <c r="A15" s="56"/>
      <c r="B15" s="56"/>
      <c r="C15" s="62"/>
      <c r="D15" s="56" t="s">
        <v>150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</row>
    <row r="16" spans="1:27" ht="15.75" customHeight="1" thickBot="1">
      <c r="A16" s="56"/>
      <c r="B16" s="56"/>
      <c r="C16" s="63" t="s">
        <v>115</v>
      </c>
      <c r="D16" s="64" t="s">
        <v>108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61" t="s">
        <v>91</v>
      </c>
      <c r="W16" s="77"/>
      <c r="X16" s="62"/>
      <c r="Y16" s="62"/>
      <c r="Z16" s="56"/>
      <c r="AA16" s="56"/>
    </row>
    <row r="17" spans="1:27" ht="15.75" customHeight="1">
      <c r="A17" s="56"/>
      <c r="B17" s="56"/>
      <c r="C17" s="65"/>
      <c r="D17" s="64" t="s">
        <v>93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62"/>
      <c r="X17" s="62"/>
      <c r="Y17" s="62"/>
      <c r="Z17" s="56"/>
      <c r="AA17" s="56"/>
    </row>
    <row r="18" spans="1:27" ht="15.75" customHeight="1">
      <c r="A18" s="56"/>
      <c r="B18" s="56"/>
      <c r="C18" s="66"/>
      <c r="D18" s="64" t="s">
        <v>112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62"/>
      <c r="X18" s="62"/>
      <c r="Y18" s="62"/>
      <c r="Z18" s="56"/>
      <c r="AA18" s="56"/>
    </row>
    <row r="19" spans="1:27" ht="15.75" customHeight="1">
      <c r="A19" s="56"/>
      <c r="B19" s="56"/>
      <c r="C19" s="66"/>
      <c r="D19" s="64" t="s">
        <v>184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62"/>
      <c r="X19" s="62"/>
      <c r="Y19" s="62"/>
      <c r="Z19" s="56"/>
      <c r="AA19" s="56"/>
    </row>
    <row r="20" spans="1:27" ht="15.75" customHeight="1">
      <c r="A20" s="56"/>
      <c r="B20" s="56"/>
      <c r="C20" s="66"/>
      <c r="D20" s="64" t="s">
        <v>113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62"/>
      <c r="X20" s="62"/>
      <c r="Y20" s="62"/>
      <c r="Z20" s="56"/>
      <c r="AA20" s="56"/>
    </row>
    <row r="21" spans="1:27" ht="15.75" customHeight="1">
      <c r="A21" s="56"/>
      <c r="B21" s="56"/>
      <c r="C21" s="6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62"/>
      <c r="X21" s="62"/>
      <c r="Y21" s="62"/>
      <c r="Z21" s="56"/>
      <c r="AA21" s="56"/>
    </row>
    <row r="22" spans="1:27" ht="15.75" customHeight="1">
      <c r="A22" s="56"/>
      <c r="B22" s="56"/>
      <c r="C22" s="60" t="s">
        <v>152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1:27" ht="15.75" customHeight="1">
      <c r="A23" s="56"/>
      <c r="B23" s="56"/>
      <c r="C23" s="60" t="s">
        <v>114</v>
      </c>
      <c r="D23" s="56" t="s">
        <v>139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ht="15.75" customHeight="1">
      <c r="A24" s="56"/>
      <c r="B24" s="56"/>
      <c r="C24" s="68"/>
      <c r="D24" s="56" t="s">
        <v>111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ht="15.75" customHeight="1">
      <c r="A25" s="56"/>
      <c r="B25" s="56"/>
      <c r="C25" s="68"/>
      <c r="D25" s="56" t="s">
        <v>116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ht="15.75" customHeight="1" thickBot="1">
      <c r="A26" s="56"/>
      <c r="B26" s="56"/>
      <c r="C26" s="69"/>
      <c r="D26" s="64" t="s">
        <v>117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ht="15.75" customHeight="1" thickBot="1">
      <c r="A27" s="56"/>
      <c r="B27" s="56"/>
      <c r="C27" s="62"/>
      <c r="D27" s="56" t="s">
        <v>185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61" t="s">
        <v>91</v>
      </c>
      <c r="W27" s="270"/>
      <c r="X27" s="271"/>
      <c r="Y27" s="271"/>
      <c r="Z27" s="272"/>
      <c r="AA27" s="56" t="s">
        <v>92</v>
      </c>
    </row>
    <row r="28" spans="1:27" ht="15.75" customHeight="1" thickBot="1">
      <c r="A28" s="56"/>
      <c r="B28" s="56"/>
      <c r="C28" s="56"/>
      <c r="D28" s="56" t="s">
        <v>186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61" t="s">
        <v>91</v>
      </c>
      <c r="W28" s="270"/>
      <c r="X28" s="271"/>
      <c r="Y28" s="271"/>
      <c r="Z28" s="272"/>
      <c r="AA28" s="56" t="s">
        <v>92</v>
      </c>
    </row>
    <row r="29" spans="1:27" ht="15.75" customHeight="1">
      <c r="A29" s="56"/>
      <c r="B29" s="56"/>
      <c r="C29" s="6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1:27" ht="15.75" customHeight="1" thickBot="1">
      <c r="A30" s="56"/>
      <c r="B30" s="56"/>
      <c r="C30" s="60" t="s">
        <v>101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5.75" customHeight="1" thickBot="1">
      <c r="A31" s="56"/>
      <c r="B31" s="56"/>
      <c r="C31" s="60" t="s">
        <v>114</v>
      </c>
      <c r="D31" s="56" t="s">
        <v>118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61" t="s">
        <v>91</v>
      </c>
      <c r="W31" s="267"/>
      <c r="X31" s="268"/>
      <c r="Y31" s="268"/>
      <c r="Z31" s="269"/>
      <c r="AA31" s="56" t="s">
        <v>92</v>
      </c>
    </row>
    <row r="32" spans="1:27" ht="15.75" customHeight="1">
      <c r="A32" s="56"/>
      <c r="B32" s="56"/>
      <c r="C32" s="60" t="s">
        <v>115</v>
      </c>
      <c r="D32" s="56" t="s">
        <v>119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ht="15.75" customHeight="1">
      <c r="A33" s="56"/>
      <c r="B33" s="56"/>
      <c r="C33" s="56"/>
      <c r="D33" s="56" t="s">
        <v>120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ht="15.75" customHeight="1">
      <c r="A34" s="56"/>
      <c r="B34" s="56"/>
      <c r="C34" s="56"/>
      <c r="D34" s="56" t="s">
        <v>121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7" ht="15.75" customHeight="1">
      <c r="A35" s="56"/>
      <c r="B35" s="56"/>
      <c r="C35" s="60" t="s">
        <v>122</v>
      </c>
      <c r="D35" s="56" t="s">
        <v>123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7" ht="15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7" ht="15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9"/>
      <c r="Y37" s="56"/>
      <c r="Z37" s="56"/>
      <c r="AA37" s="56"/>
    </row>
    <row r="38" spans="1:27" ht="15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9"/>
      <c r="Y38" s="56"/>
      <c r="Z38" s="56"/>
      <c r="AA38" s="56"/>
    </row>
    <row r="39" spans="1:27" ht="15.75" customHeight="1" thickBo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9"/>
      <c r="Y39" s="56"/>
      <c r="Z39" s="56"/>
      <c r="AA39" s="56"/>
    </row>
    <row r="40" spans="1:27" ht="15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9"/>
      <c r="Y40" s="56"/>
      <c r="Z40" s="56"/>
      <c r="AA40" s="56"/>
    </row>
    <row r="41" spans="1:27" ht="15.75" customHeight="1" thickBo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9"/>
      <c r="Y41" s="56"/>
      <c r="Z41" s="56"/>
      <c r="AA41" s="56"/>
    </row>
    <row r="42" spans="1:27" ht="15.75" customHeight="1" thickBot="1">
      <c r="A42" s="56"/>
      <c r="B42" s="56"/>
      <c r="C42" s="56"/>
      <c r="D42" s="56"/>
      <c r="E42" s="56"/>
      <c r="F42" s="56"/>
      <c r="G42" s="56"/>
      <c r="H42" s="70" t="s">
        <v>64</v>
      </c>
      <c r="I42" s="70"/>
      <c r="J42" s="267"/>
      <c r="K42" s="268"/>
      <c r="L42" s="268"/>
      <c r="M42" s="269"/>
      <c r="N42" s="66" t="s">
        <v>3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5.75" customHeight="1" thickBot="1">
      <c r="A43" s="56"/>
      <c r="B43" s="56"/>
      <c r="C43" s="56"/>
      <c r="D43" s="56"/>
      <c r="E43" s="56"/>
      <c r="F43" s="56"/>
      <c r="G43" s="70"/>
      <c r="H43" s="70" t="s">
        <v>17</v>
      </c>
      <c r="I43" s="70"/>
      <c r="J43" s="267"/>
      <c r="K43" s="268"/>
      <c r="L43" s="268"/>
      <c r="M43" s="269"/>
      <c r="N43" s="66" t="s">
        <v>3</v>
      </c>
      <c r="O43" s="56"/>
      <c r="P43" s="56"/>
      <c r="Q43" s="56"/>
      <c r="R43" s="56"/>
      <c r="S43" s="56"/>
      <c r="T43" s="70"/>
      <c r="U43" s="70"/>
      <c r="V43" s="56"/>
      <c r="W43" s="56"/>
      <c r="X43" s="59"/>
      <c r="Y43" s="56"/>
      <c r="Z43" s="66"/>
      <c r="AA43" s="56"/>
    </row>
    <row r="44" spans="1:27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70"/>
      <c r="T44" s="70"/>
      <c r="U44" s="70"/>
      <c r="V44" s="56"/>
      <c r="W44" s="56"/>
      <c r="X44" s="59"/>
      <c r="Y44" s="56"/>
      <c r="Z44" s="66"/>
      <c r="AA44" s="56"/>
    </row>
    <row r="45" spans="1:27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70"/>
      <c r="T45" s="70"/>
      <c r="U45" s="70"/>
      <c r="V45" s="56"/>
      <c r="W45" s="56"/>
      <c r="X45" s="56"/>
      <c r="Y45" s="56"/>
      <c r="Z45" s="66"/>
      <c r="AA45" s="56"/>
    </row>
    <row r="46" spans="1:27" ht="1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9" t="s">
        <v>140</v>
      </c>
      <c r="Y46" s="56"/>
      <c r="Z46" s="56"/>
      <c r="AA46" s="56"/>
    </row>
    <row r="47" spans="1:27" ht="15.75" customHeight="1" thickBo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15.75" customHeight="1" thickBot="1" thickTop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ht="15.75" customHeight="1" thickTop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ht="15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5.75" customHeight="1">
      <c r="A51" s="56"/>
      <c r="B51" s="266" t="s">
        <v>18</v>
      </c>
      <c r="C51" s="266"/>
      <c r="D51" s="266"/>
      <c r="E51" s="266"/>
      <c r="F51" s="266"/>
      <c r="G51" s="26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ht="15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ht="15.75" customHeight="1">
      <c r="A53" s="56"/>
      <c r="B53" s="56" t="s">
        <v>102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5.75" customHeight="1">
      <c r="A54" s="56"/>
      <c r="B54" s="56"/>
      <c r="C54" s="73" t="s">
        <v>103</v>
      </c>
      <c r="D54" s="73"/>
      <c r="E54" s="73"/>
      <c r="F54" s="73"/>
      <c r="G54" s="73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ht="15.75" customHeight="1">
      <c r="A55" s="56"/>
      <c r="B55" s="56"/>
      <c r="C55" s="56" t="s">
        <v>104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ht="15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</row>
    <row r="57" spans="1:27" ht="15.75" customHeight="1">
      <c r="A57" s="56"/>
      <c r="B57" s="56"/>
      <c r="C57" s="74" t="s">
        <v>59</v>
      </c>
      <c r="D57" s="56" t="s">
        <v>187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1:27" ht="15.75" customHeight="1">
      <c r="A58" s="56"/>
      <c r="B58" s="56"/>
      <c r="C58" s="56"/>
      <c r="D58" s="56" t="s">
        <v>19</v>
      </c>
      <c r="E58" s="56"/>
      <c r="F58" s="56"/>
      <c r="G58" s="56"/>
      <c r="H58" s="56" t="s">
        <v>188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</row>
    <row r="59" spans="1:27" ht="15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1:27" ht="15.75" customHeight="1">
      <c r="A60" s="56"/>
      <c r="B60" s="56"/>
      <c r="C60" s="74" t="s">
        <v>105</v>
      </c>
      <c r="D60" s="56" t="s">
        <v>189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</row>
    <row r="61" spans="1:27" ht="15.75" customHeight="1">
      <c r="A61" s="56"/>
      <c r="B61" s="56"/>
      <c r="C61" s="56"/>
      <c r="D61" s="56" t="s">
        <v>19</v>
      </c>
      <c r="E61" s="56"/>
      <c r="F61" s="56"/>
      <c r="G61" s="56"/>
      <c r="H61" s="56" t="s">
        <v>190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27" ht="15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9" t="s">
        <v>140</v>
      </c>
      <c r="Y62" s="56"/>
      <c r="Z62" s="56"/>
      <c r="AA62" s="56"/>
    </row>
    <row r="63" spans="1:27" ht="15.75" customHeight="1" thickBo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ht="15.75" customHeight="1" thickTop="1"/>
    <row r="65" ht="15.75" customHeight="1">
      <c r="A65" s="75"/>
    </row>
    <row r="66" ht="15.75" customHeight="1">
      <c r="K66" s="76"/>
    </row>
    <row r="69" spans="1:19" s="79" customFormat="1" ht="15.75" customHeight="1" hidden="1">
      <c r="A69" s="285" t="s">
        <v>153</v>
      </c>
      <c r="B69" s="286"/>
      <c r="C69" s="286"/>
      <c r="D69" s="286"/>
      <c r="E69" s="287"/>
      <c r="F69" s="285" t="s">
        <v>154</v>
      </c>
      <c r="G69" s="286"/>
      <c r="H69" s="286"/>
      <c r="I69" s="286"/>
      <c r="J69" s="287"/>
      <c r="K69" s="279" t="s">
        <v>125</v>
      </c>
      <c r="L69" s="280"/>
      <c r="M69" s="280"/>
      <c r="N69" s="281"/>
      <c r="O69" s="282" t="s">
        <v>134</v>
      </c>
      <c r="P69" s="282"/>
      <c r="Q69" s="282"/>
      <c r="R69" s="282"/>
      <c r="S69" s="282"/>
    </row>
    <row r="70" spans="1:19" s="79" customFormat="1" ht="15.75" customHeight="1" hidden="1">
      <c r="A70" s="273">
        <f>IF(W13&lt;=550999,0,IF(W13&lt;=1618999,W13-550000,IF(W13&lt;=1619999,1069000,IF(W13&lt;=1621999,1070000,IF(W13&lt;=1623999,1072000,"0")))))</f>
        <v>0</v>
      </c>
      <c r="B70" s="274"/>
      <c r="C70" s="274"/>
      <c r="D70" s="274"/>
      <c r="E70" s="275"/>
      <c r="F70" s="273" t="str">
        <f>IF(W13&lt;=1623999,"0",IF(W13&lt;=1627999,1074000,IF(W13&lt;=1799999,ROUNDDOWN(W13/4,-3)*2.4+100000,IF(W13&lt;=3599999,ROUNDDOWN(W13/4,-3)*2.8-80000,IF(W13&lt;=6599999,ROUNDDOWN(W13/4,-3)*3.2-440000,IF(W13&lt;=8499999,ROUNDDOWN(W13*0.9,0)-1100000,W13-1950000))))))</f>
        <v>0</v>
      </c>
      <c r="G70" s="274"/>
      <c r="H70" s="274"/>
      <c r="I70" s="274"/>
      <c r="J70" s="275"/>
      <c r="K70" s="273">
        <f>IF(W16="✓",IF(W13&lt;=8500000,0,IF(W13&lt;=10000000,ROUNDUP((W13-8500000)*0.1,0),(10000000-8500000)*0.1)),0)</f>
        <v>0</v>
      </c>
      <c r="L70" s="274"/>
      <c r="M70" s="274"/>
      <c r="N70" s="275"/>
      <c r="O70" s="284">
        <f>SUM((A70+F70-K70)+W31)</f>
        <v>0</v>
      </c>
      <c r="P70" s="284"/>
      <c r="Q70" s="284"/>
      <c r="R70" s="284"/>
      <c r="S70" s="284"/>
    </row>
    <row r="71" spans="1:19" s="79" customFormat="1" ht="15.75" customHeight="1" hidden="1">
      <c r="A71" s="279" t="s">
        <v>135</v>
      </c>
      <c r="B71" s="280"/>
      <c r="C71" s="281"/>
      <c r="D71" s="279" t="s">
        <v>129</v>
      </c>
      <c r="E71" s="280"/>
      <c r="F71" s="280"/>
      <c r="G71" s="281"/>
      <c r="H71" s="279" t="s">
        <v>130</v>
      </c>
      <c r="I71" s="280"/>
      <c r="J71" s="280"/>
      <c r="K71" s="281"/>
      <c r="L71" s="282" t="s">
        <v>131</v>
      </c>
      <c r="M71" s="282"/>
      <c r="N71" s="282"/>
      <c r="O71" s="282"/>
      <c r="P71" s="288" t="s">
        <v>126</v>
      </c>
      <c r="Q71" s="288"/>
      <c r="R71" s="288"/>
      <c r="S71" s="288"/>
    </row>
    <row r="72" spans="1:19" s="79" customFormat="1" ht="15.75" customHeight="1" hidden="1">
      <c r="A72" s="279" t="s">
        <v>127</v>
      </c>
      <c r="B72" s="280"/>
      <c r="C72" s="281"/>
      <c r="D72" s="273">
        <f>IF($O$70&gt;10000000,0,IF($W$27&lt;=600000,0,IF($W$27&lt;=1299999,$W$27-600000,IF($W$27&lt;=4099999,ROUNDDOWN($W$27*0.75,0)-275000,IF($W$27&lt;=7699999,ROUNDDOWN($W$27*0.85,0)-685000,IF($W$27&lt;=9999999,ROUNDDOWN($W$27*0.95,0)-1455000,$W$27-1955000))))))</f>
        <v>0</v>
      </c>
      <c r="E72" s="274"/>
      <c r="F72" s="274"/>
      <c r="G72" s="275"/>
      <c r="H72" s="273">
        <f>IF($O$70&gt;20000000,0,IF($O$70&lt;=10000000,0,IF($W$27&lt;=500000,0,IF($W$27&lt;=1299999,$W$27-500000,IF($W$27&lt;=4099999,ROUNDDOWN($W$27*0.75,0)-175000,IF($W$27&lt;=7699999,ROUNDDOWN($W$27*0.85,0)-585000,IF($W$27&lt;=9999999,ROUNDDOWN($W$27*0.95,0)-1355000,$W$27-1855000)))))))</f>
        <v>0</v>
      </c>
      <c r="I72" s="274"/>
      <c r="J72" s="274"/>
      <c r="K72" s="275"/>
      <c r="L72" s="273">
        <f>IF($O$70&lt;=20000000,0,IF($W$27&lt;=400000,0,IF($W$27&lt;=1299999,$W$27-400000,IF($W$27&lt;=4099999,ROUNDDOWN($W$27*0.75,0)-75000,IF($W$27&lt;=7699999,ROUNDDOWN($W$27*0.85,0)-485000,IF($W$27&lt;=9999999,ROUNDDOWN($W$27*0.95,0)-1255000,$W$27-1755000))))))</f>
        <v>0</v>
      </c>
      <c r="M72" s="274"/>
      <c r="N72" s="274"/>
      <c r="O72" s="275"/>
      <c r="P72" s="283">
        <f>IF(COUNTIF(D72:O73,"&gt;0")&gt;1,"ERROR",SUM(D72:O73))</f>
        <v>0</v>
      </c>
      <c r="Q72" s="283"/>
      <c r="R72" s="283"/>
      <c r="S72" s="283"/>
    </row>
    <row r="73" spans="1:19" s="79" customFormat="1" ht="15.75" customHeight="1" hidden="1">
      <c r="A73" s="279" t="s">
        <v>128</v>
      </c>
      <c r="B73" s="280"/>
      <c r="C73" s="281"/>
      <c r="D73" s="273">
        <f>IF($O$70&gt;10000000,0,IF($W$28&lt;=1100000,0,IF($W$28&lt;=3299999,$W$28-1100000,IF($W$28&lt;=4099999,ROUNDDOWN($W$28*0.75,0)-275000,IF($W$28&lt;=7699999,ROUNDDOWN($W$28*0.85,0)-685000,IF($W$28&lt;=9999999,ROUNDDOWN($W$28*0.95,0)-1455000,$W$28-1955000))))))</f>
        <v>0</v>
      </c>
      <c r="E73" s="274"/>
      <c r="F73" s="274"/>
      <c r="G73" s="275"/>
      <c r="H73" s="273">
        <f>IF($O$70&gt;20000000,0,IF($O$70&lt;=10000000,0,IF($W$28&lt;=1000000,0,IF($W$28&lt;=3299999,$W$28-1000000,IF($W$28&lt;=4099999,ROUNDDOWN($W$28*0.75,0)-175000,IF($W$28&lt;=7699999,ROUNDDOWN($W$28*0.85,0)-585000,IF($W$28&lt;=9999999,ROUNDDOWN($W$28*0.95,0)-1355000,$W$28-1855000)))))))</f>
        <v>0</v>
      </c>
      <c r="I73" s="274"/>
      <c r="J73" s="274"/>
      <c r="K73" s="275"/>
      <c r="L73" s="273">
        <f>IF($O$70&lt;=20000000,0,IF($W$28&lt;=900000,0,IF($W$28&lt;=3299999,$W$28-900000,IF($W$28&lt;=4099999,ROUNDDOWN($W$28*0.75,0)-75000,IF($W$28&lt;=7699999,ROUNDDOWN($W$28*0.85,0)-485000,IF($W$28&lt;=9999999,ROUNDDOWN($W$28*0.95,0)-1255000,$W$28-1755000))))))</f>
        <v>0</v>
      </c>
      <c r="M73" s="274"/>
      <c r="N73" s="274"/>
      <c r="O73" s="275"/>
      <c r="P73" s="283"/>
      <c r="Q73" s="283"/>
      <c r="R73" s="283"/>
      <c r="S73" s="283"/>
    </row>
    <row r="74" spans="1:14" s="79" customFormat="1" ht="15.75" customHeight="1" hidden="1">
      <c r="A74" s="282" t="s">
        <v>136</v>
      </c>
      <c r="B74" s="282"/>
      <c r="C74" s="282"/>
      <c r="D74" s="282"/>
      <c r="E74" s="282"/>
      <c r="F74" s="282"/>
      <c r="G74" s="282"/>
      <c r="H74" s="282" t="s">
        <v>137</v>
      </c>
      <c r="I74" s="282"/>
      <c r="J74" s="282"/>
      <c r="K74" s="282"/>
      <c r="L74" s="282"/>
      <c r="M74" s="282"/>
      <c r="N74" s="282"/>
    </row>
    <row r="75" spans="1:14" s="79" customFormat="1" ht="15.75" customHeight="1" hidden="1">
      <c r="A75" s="289">
        <f>IF((A70+F70-K70)&gt;100000,100000,(A70+F70-K70))</f>
        <v>0</v>
      </c>
      <c r="B75" s="289"/>
      <c r="C75" s="289"/>
      <c r="D75" s="289"/>
      <c r="E75" s="289"/>
      <c r="F75" s="289"/>
      <c r="G75" s="289"/>
      <c r="H75" s="289">
        <f>IF(P72&gt;100000,100000,P72)</f>
        <v>0</v>
      </c>
      <c r="I75" s="289"/>
      <c r="J75" s="289"/>
      <c r="K75" s="289"/>
      <c r="L75" s="289"/>
      <c r="M75" s="289"/>
      <c r="N75" s="289"/>
    </row>
    <row r="76" spans="1:17" s="79" customFormat="1" ht="15.75" customHeight="1" hidden="1">
      <c r="A76" s="282" t="s">
        <v>132</v>
      </c>
      <c r="B76" s="282"/>
      <c r="C76" s="282"/>
      <c r="D76" s="282"/>
      <c r="E76" s="282"/>
      <c r="F76" s="276" t="s">
        <v>133</v>
      </c>
      <c r="G76" s="277"/>
      <c r="H76" s="277"/>
      <c r="I76" s="277"/>
      <c r="J76" s="278"/>
      <c r="M76" s="78"/>
      <c r="N76" s="78"/>
      <c r="O76" s="78"/>
      <c r="P76" s="78"/>
      <c r="Q76" s="78"/>
    </row>
    <row r="77" spans="1:17" s="79" customFormat="1" ht="15.75" customHeight="1" hidden="1">
      <c r="A77" s="289">
        <f>IF((A75+H75)-100000&lt;0,0,(A75+H75)-100000)</f>
        <v>0</v>
      </c>
      <c r="B77" s="289"/>
      <c r="C77" s="289"/>
      <c r="D77" s="289"/>
      <c r="E77" s="289"/>
      <c r="F77" s="290">
        <f>A70+F70-K70-A77</f>
        <v>0</v>
      </c>
      <c r="G77" s="291"/>
      <c r="H77" s="291"/>
      <c r="I77" s="291"/>
      <c r="J77" s="292"/>
      <c r="M77" s="78"/>
      <c r="N77" s="78"/>
      <c r="O77" s="78"/>
      <c r="P77" s="78"/>
      <c r="Q77" s="78"/>
    </row>
  </sheetData>
  <sheetProtection selectLockedCells="1"/>
  <mergeCells count="38">
    <mergeCell ref="A77:E77"/>
    <mergeCell ref="L71:O71"/>
    <mergeCell ref="F77:J77"/>
    <mergeCell ref="A69:E69"/>
    <mergeCell ref="L72:O72"/>
    <mergeCell ref="L73:O73"/>
    <mergeCell ref="A74:G74"/>
    <mergeCell ref="A75:G75"/>
    <mergeCell ref="H74:N74"/>
    <mergeCell ref="H75:N75"/>
    <mergeCell ref="H71:K71"/>
    <mergeCell ref="D71:G71"/>
    <mergeCell ref="A76:E76"/>
    <mergeCell ref="P72:S73"/>
    <mergeCell ref="O69:S69"/>
    <mergeCell ref="O70:S70"/>
    <mergeCell ref="K69:N69"/>
    <mergeCell ref="K70:N70"/>
    <mergeCell ref="F69:J69"/>
    <mergeCell ref="P71:S71"/>
    <mergeCell ref="H72:K72"/>
    <mergeCell ref="H73:K73"/>
    <mergeCell ref="A70:E70"/>
    <mergeCell ref="F76:J76"/>
    <mergeCell ref="D72:G72"/>
    <mergeCell ref="D73:G73"/>
    <mergeCell ref="A71:C71"/>
    <mergeCell ref="A72:C72"/>
    <mergeCell ref="A73:C73"/>
    <mergeCell ref="F70:J70"/>
    <mergeCell ref="B4:G4"/>
    <mergeCell ref="B51:G51"/>
    <mergeCell ref="W31:Z31"/>
    <mergeCell ref="J42:M42"/>
    <mergeCell ref="J43:M43"/>
    <mergeCell ref="W13:Z13"/>
    <mergeCell ref="W27:Z27"/>
    <mergeCell ref="W28:Z28"/>
  </mergeCells>
  <dataValidations count="3">
    <dataValidation type="whole" operator="greaterThanOrEqual" allowBlank="1" showInputMessage="1" showErrorMessage="1" errorTitle="入力できません！！" error="０以上の整数のみ入力できます。営業所得等にマイナスがある方は市民税課までお問合せください。" sqref="W31:Z31">
      <formula1>0</formula1>
    </dataValidation>
    <dataValidation type="list" allowBlank="1" showInputMessage="1" showErrorMessage="1" errorTitle="入力できません！" error="あてはまる方は✓をプルダウンリストから選択してください。" sqref="W16">
      <formula1>", ✓"</formula1>
    </dataValidation>
    <dataValidation type="whole" operator="greaterThanOrEqual" allowBlank="1" showInputMessage="1" showErrorMessage="1" errorTitle="入力できません！！" error="０以上の整数のみ入力できます" sqref="W13:Z13 W27:Z28">
      <formula1>0</formula1>
    </dataValidation>
  </dataValidations>
  <hyperlinks>
    <hyperlink ref="X46" location="参考!A1" tooltip="戻る" display="上へ戻る"/>
    <hyperlink ref="X3" location="国保税の試算!A1" tooltip="戻る" display="試算画面へ戻る"/>
    <hyperlink ref="X62" location="参考!A1" tooltip="戻る" display="上へ戻る"/>
  </hyperlinks>
  <printOptions/>
  <pageMargins left="0.3937007874015748" right="0.3937007874015748" top="0.3937007874015748" bottom="0.3937007874015748" header="0.5118110236220472" footer="0.31496062992125984"/>
  <pageSetup fitToHeight="1" fitToWidth="1" horizontalDpi="300" verticalDpi="300" orientation="portrait" paperSize="9" scale="8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119" sqref="B1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</dc:creator>
  <cp:keywords/>
  <dc:description/>
  <cp:lastModifiedBy>小山市</cp:lastModifiedBy>
  <cp:lastPrinted>2024-03-21T05:36:02Z</cp:lastPrinted>
  <dcterms:created xsi:type="dcterms:W3CDTF">2002-10-30T02:25:29Z</dcterms:created>
  <dcterms:modified xsi:type="dcterms:W3CDTF">2024-03-25T05:40:12Z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